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24226"/>
  <bookViews>
    <workbookView xWindow="120" yWindow="90" windowWidth="20400" windowHeight="8580" activeTab="0"/>
  </bookViews>
  <sheets>
    <sheet name="Pop" sheetId="1" r:id="rId1"/>
  </sheets>
  <definedNames/>
  <calcPr calcId="191029"/>
</workbook>
</file>

<file path=xl/sharedStrings.xml><?xml version="1.0" encoding="utf-8"?>
<sst xmlns="http://schemas.openxmlformats.org/spreadsheetml/2006/main" count="273" uniqueCount="70">
  <si>
    <t>HE</t>
  </si>
  <si>
    <t>Type court</t>
  </si>
  <si>
    <t>Hautes Ecoles et Ecoles Supérieures des Arts</t>
  </si>
  <si>
    <t>Source : SATURN</t>
  </si>
  <si>
    <t>Type long</t>
  </si>
  <si>
    <t>TOTAL</t>
  </si>
  <si>
    <t>TOTAL HE</t>
  </si>
  <si>
    <t>ESA</t>
  </si>
  <si>
    <t>Arts du spectacle et techn.diff.et comm.</t>
  </si>
  <si>
    <t>Musique</t>
  </si>
  <si>
    <t>Arts plastiques, visuels et de l'espace</t>
  </si>
  <si>
    <t>Théâtre et arts de la parole</t>
  </si>
  <si>
    <t>Hommes</t>
  </si>
  <si>
    <t>Femmes</t>
  </si>
  <si>
    <t>Total</t>
  </si>
  <si>
    <t>2014-2015</t>
  </si>
  <si>
    <t>TOTAL ESA</t>
  </si>
  <si>
    <t>SHU</t>
  </si>
  <si>
    <t>Universités</t>
  </si>
  <si>
    <t>Secteur des sciences humaines et sociales</t>
  </si>
  <si>
    <t>Philosophie</t>
  </si>
  <si>
    <t>Histoire, art et archéologie</t>
  </si>
  <si>
    <t>Information et communication</t>
  </si>
  <si>
    <t>Sciences politiques et sociales</t>
  </si>
  <si>
    <t>Sciences juridiques</t>
  </si>
  <si>
    <t>Criminologie</t>
  </si>
  <si>
    <t>Sciences économiques et de gestion</t>
  </si>
  <si>
    <t>Sciences psychologiques et de l'éducation</t>
  </si>
  <si>
    <t>Sciences</t>
  </si>
  <si>
    <t>Secteur des sciences de la santé</t>
  </si>
  <si>
    <t>Sciences médicales</t>
  </si>
  <si>
    <t>Sciences de la santé publique</t>
  </si>
  <si>
    <t>Sciences vétérinaires</t>
  </si>
  <si>
    <t>Sciences dentaires</t>
  </si>
  <si>
    <t>Sciences biomédicales et pharmaceutiques</t>
  </si>
  <si>
    <t>Sciences de la motricité</t>
  </si>
  <si>
    <t>TOTAL Universités</t>
  </si>
  <si>
    <t>Enseignement supérieur de Promotion sociale</t>
  </si>
  <si>
    <t>Promotion sociale</t>
  </si>
  <si>
    <t>TOTAL promotion sociale</t>
  </si>
  <si>
    <t>TOTAL Enseignement supérieur en Fédération Wallonie Bruxelles</t>
  </si>
  <si>
    <t>Total Enseignement supérieur en FWB</t>
  </si>
  <si>
    <t>Art de bâtir et urbanisme</t>
  </si>
  <si>
    <t>Total Enseignement supérieur de plein exercice</t>
  </si>
  <si>
    <t>TOTAL Enseignement supérieur de plein exercice (HE + ESA + Universités)</t>
  </si>
  <si>
    <t>2015-2016</t>
  </si>
  <si>
    <t>Langues et lettres et traductologie</t>
  </si>
  <si>
    <t>Secteur des sciences et techniques</t>
  </si>
  <si>
    <t>Secteur Art</t>
  </si>
  <si>
    <t>Art et sciences de l'art</t>
  </si>
  <si>
    <t>Art du spectacle Technique de diffusion…</t>
  </si>
  <si>
    <t>2016-2017</t>
  </si>
  <si>
    <t>Langues, lettres et traductologie</t>
  </si>
  <si>
    <t>Théologie</t>
  </si>
  <si>
    <t>2017-2018</t>
  </si>
  <si>
    <t>Ne sont pas pris en compte les étudiants dont le domaine n'est pas connu (max 30 par an)</t>
  </si>
  <si>
    <t>Source : CREf (www.cref.be)</t>
  </si>
  <si>
    <t>Domaine</t>
  </si>
  <si>
    <t>Sciences agronomiques et ingénieur bio</t>
  </si>
  <si>
    <t>Sciences de l'ingénieur et technologie</t>
  </si>
  <si>
    <t>2018-2019</t>
  </si>
  <si>
    <t>Source : MFWB</t>
  </si>
  <si>
    <t>Les données après 2017-2018 ne sont pas encore disponibles au cref</t>
  </si>
  <si>
    <t>2019-2020</t>
  </si>
  <si>
    <t>2020-2021</t>
  </si>
  <si>
    <t>X</t>
  </si>
  <si>
    <t>2021-2022</t>
  </si>
  <si>
    <t>Croissance sur 8 ans (2014-2015 = 100)</t>
  </si>
  <si>
    <t>Danse</t>
  </si>
  <si>
    <t>Population étudiante :  2014-2015, 2015-2016, 2016-2017, 2017-2018, 2018-2019, 2019-2020, 2020-2021,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</si>
</sst>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24997000396251678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darkUp">
        <bgColor theme="0" tint="-0.14993000030517578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lightDown"/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5" fillId="0" borderId="0" xfId="0" applyFont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3" fontId="5" fillId="0" borderId="10" xfId="0" applyNumberFormat="1" applyFont="1" applyBorder="1"/>
    <xf numFmtId="3" fontId="0" fillId="0" borderId="11" xfId="0" applyNumberForma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0" fillId="0" borderId="15" xfId="0" applyNumberFormat="1" applyBorder="1"/>
    <xf numFmtId="3" fontId="5" fillId="0" borderId="16" xfId="0" applyNumberFormat="1" applyFont="1" applyBorder="1"/>
    <xf numFmtId="3" fontId="0" fillId="0" borderId="17" xfId="0" applyNumberFormat="1" applyBorder="1"/>
    <xf numFmtId="3" fontId="7" fillId="0" borderId="0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3" fontId="0" fillId="0" borderId="0" xfId="0" applyNumberFormat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0" fillId="0" borderId="2" xfId="0" applyNumberFormat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0" xfId="0" applyNumberFormat="1" applyFill="1" applyBorder="1"/>
    <xf numFmtId="3" fontId="5" fillId="2" borderId="10" xfId="0" applyNumberFormat="1" applyFont="1" applyFill="1" applyBorder="1"/>
    <xf numFmtId="0" fontId="7" fillId="0" borderId="9" xfId="0" applyFont="1" applyBorder="1"/>
    <xf numFmtId="0" fontId="0" fillId="0" borderId="9" xfId="0" applyFont="1" applyBorder="1"/>
    <xf numFmtId="3" fontId="0" fillId="0" borderId="0" xfId="0" applyNumberFormat="1" applyFont="1" applyBorder="1"/>
    <xf numFmtId="3" fontId="0" fillId="0" borderId="11" xfId="0" applyNumberFormat="1" applyFont="1" applyBorder="1"/>
    <xf numFmtId="1" fontId="0" fillId="0" borderId="11" xfId="0" applyNumberFormat="1" applyBorder="1"/>
    <xf numFmtId="1" fontId="0" fillId="0" borderId="0" xfId="0" applyNumberFormat="1" applyBorder="1"/>
    <xf numFmtId="1" fontId="5" fillId="0" borderId="10" xfId="0" applyNumberFormat="1" applyFont="1" applyBorder="1"/>
    <xf numFmtId="1" fontId="7" fillId="0" borderId="14" xfId="0" applyNumberFormat="1" applyFont="1" applyBorder="1"/>
    <xf numFmtId="1" fontId="7" fillId="0" borderId="12" xfId="0" applyNumberFormat="1" applyFont="1" applyBorder="1"/>
    <xf numFmtId="1" fontId="7" fillId="0" borderId="13" xfId="0" applyNumberFormat="1" applyFont="1" applyBorder="1"/>
    <xf numFmtId="1" fontId="0" fillId="0" borderId="0" xfId="0" applyNumberFormat="1"/>
    <xf numFmtId="1" fontId="7" fillId="0" borderId="4" xfId="0" applyNumberFormat="1" applyFont="1" applyBorder="1"/>
    <xf numFmtId="1" fontId="7" fillId="0" borderId="2" xfId="0" applyNumberFormat="1" applyFont="1" applyBorder="1"/>
    <xf numFmtId="1" fontId="7" fillId="0" borderId="3" xfId="0" applyNumberFormat="1" applyFont="1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8" xfId="0" applyFont="1" applyFill="1" applyBorder="1"/>
    <xf numFmtId="3" fontId="9" fillId="0" borderId="17" xfId="0" applyNumberFormat="1" applyFont="1" applyFill="1" applyBorder="1"/>
    <xf numFmtId="3" fontId="9" fillId="0" borderId="15" xfId="0" applyNumberFormat="1" applyFont="1" applyFill="1" applyBorder="1"/>
    <xf numFmtId="3" fontId="10" fillId="0" borderId="16" xfId="0" applyNumberFormat="1" applyFont="1" applyFill="1" applyBorder="1"/>
    <xf numFmtId="0" fontId="9" fillId="0" borderId="0" xfId="0" applyFont="1" applyFill="1"/>
    <xf numFmtId="1" fontId="9" fillId="0" borderId="17" xfId="0" applyNumberFormat="1" applyFont="1" applyFill="1" applyBorder="1"/>
    <xf numFmtId="1" fontId="9" fillId="0" borderId="15" xfId="0" applyNumberFormat="1" applyFont="1" applyFill="1" applyBorder="1"/>
    <xf numFmtId="1" fontId="10" fillId="0" borderId="16" xfId="0" applyNumberFormat="1" applyFont="1" applyFill="1" applyBorder="1"/>
    <xf numFmtId="0" fontId="9" fillId="0" borderId="9" xfId="0" applyFont="1" applyFill="1" applyBorder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0" fillId="0" borderId="10" xfId="0" applyNumberFormat="1" applyFont="1" applyFill="1" applyBorder="1"/>
    <xf numFmtId="1" fontId="9" fillId="0" borderId="11" xfId="0" applyNumberFormat="1" applyFont="1" applyFill="1" applyBorder="1"/>
    <xf numFmtId="1" fontId="9" fillId="0" borderId="0" xfId="0" applyNumberFormat="1" applyFont="1" applyFill="1" applyBorder="1"/>
    <xf numFmtId="1" fontId="10" fillId="0" borderId="10" xfId="0" applyNumberFormat="1" applyFont="1" applyFill="1" applyBorder="1"/>
    <xf numFmtId="0" fontId="11" fillId="0" borderId="7" xfId="0" applyFont="1" applyFill="1" applyBorder="1"/>
    <xf numFmtId="3" fontId="11" fillId="0" borderId="14" xfId="0" applyNumberFormat="1" applyFont="1" applyFill="1" applyBorder="1"/>
    <xf numFmtId="3" fontId="11" fillId="0" borderId="12" xfId="0" applyNumberFormat="1" applyFont="1" applyFill="1" applyBorder="1"/>
    <xf numFmtId="3" fontId="11" fillId="0" borderId="13" xfId="0" applyNumberFormat="1" applyFont="1" applyFill="1" applyBorder="1"/>
    <xf numFmtId="1" fontId="11" fillId="0" borderId="14" xfId="0" applyNumberFormat="1" applyFont="1" applyFill="1" applyBorder="1"/>
    <xf numFmtId="1" fontId="11" fillId="0" borderId="12" xfId="0" applyNumberFormat="1" applyFont="1" applyFill="1" applyBorder="1"/>
    <xf numFmtId="1" fontId="11" fillId="0" borderId="13" xfId="0" applyNumberFormat="1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3" fontId="11" fillId="0" borderId="11" xfId="0" applyNumberFormat="1" applyFont="1" applyFill="1" applyBorder="1"/>
    <xf numFmtId="3" fontId="11" fillId="0" borderId="0" xfId="0" applyNumberFormat="1" applyFont="1" applyFill="1" applyBorder="1"/>
    <xf numFmtId="3" fontId="11" fillId="0" borderId="10" xfId="0" applyNumberFormat="1" applyFont="1" applyFill="1" applyBorder="1"/>
    <xf numFmtId="1" fontId="11" fillId="0" borderId="11" xfId="0" applyNumberFormat="1" applyFont="1" applyFill="1" applyBorder="1"/>
    <xf numFmtId="1" fontId="11" fillId="0" borderId="0" xfId="0" applyNumberFormat="1" applyFont="1" applyFill="1" applyBorder="1"/>
    <xf numFmtId="1" fontId="11" fillId="0" borderId="10" xfId="0" applyNumberFormat="1" applyFont="1" applyFill="1" applyBorder="1"/>
    <xf numFmtId="0" fontId="4" fillId="0" borderId="0" xfId="0" applyFont="1" applyFill="1"/>
    <xf numFmtId="0" fontId="0" fillId="0" borderId="0" xfId="0" applyFill="1"/>
    <xf numFmtId="3" fontId="5" fillId="3" borderId="4" xfId="0" applyNumberFormat="1" applyFont="1" applyFill="1" applyBorder="1"/>
    <xf numFmtId="3" fontId="5" fillId="3" borderId="2" xfId="0" applyNumberFormat="1" applyFont="1" applyFill="1" applyBorder="1"/>
    <xf numFmtId="3" fontId="5" fillId="3" borderId="3" xfId="0" applyNumberFormat="1" applyFont="1" applyFill="1" applyBorder="1"/>
    <xf numFmtId="1" fontId="5" fillId="3" borderId="4" xfId="0" applyNumberFormat="1" applyFont="1" applyFill="1" applyBorder="1"/>
    <xf numFmtId="1" fontId="5" fillId="3" borderId="2" xfId="0" applyNumberFormat="1" applyFont="1" applyFill="1" applyBorder="1"/>
    <xf numFmtId="1" fontId="5" fillId="3" borderId="3" xfId="0" applyNumberFormat="1" applyFont="1" applyFill="1" applyBorder="1"/>
    <xf numFmtId="3" fontId="5" fillId="4" borderId="4" xfId="0" applyNumberFormat="1" applyFont="1" applyFill="1" applyBorder="1"/>
    <xf numFmtId="3" fontId="5" fillId="4" borderId="2" xfId="0" applyNumberFormat="1" applyFont="1" applyFill="1" applyBorder="1"/>
    <xf numFmtId="3" fontId="5" fillId="4" borderId="3" xfId="0" applyNumberFormat="1" applyFont="1" applyFill="1" applyBorder="1"/>
    <xf numFmtId="1" fontId="5" fillId="4" borderId="4" xfId="0" applyNumberFormat="1" applyFont="1" applyFill="1" applyBorder="1"/>
    <xf numFmtId="1" fontId="5" fillId="4" borderId="2" xfId="0" applyNumberFormat="1" applyFont="1" applyFill="1" applyBorder="1"/>
    <xf numFmtId="1" fontId="5" fillId="4" borderId="3" xfId="0" applyNumberFormat="1" applyFont="1" applyFill="1" applyBorder="1"/>
    <xf numFmtId="3" fontId="5" fillId="5" borderId="14" xfId="0" applyNumberFormat="1" applyFont="1" applyFill="1" applyBorder="1"/>
    <xf numFmtId="3" fontId="5" fillId="5" borderId="12" xfId="0" applyNumberFormat="1" applyFont="1" applyFill="1" applyBorder="1"/>
    <xf numFmtId="3" fontId="5" fillId="5" borderId="13" xfId="0" applyNumberFormat="1" applyFont="1" applyFill="1" applyBorder="1"/>
    <xf numFmtId="3" fontId="5" fillId="6" borderId="14" xfId="0" applyNumberFormat="1" applyFont="1" applyFill="1" applyBorder="1"/>
    <xf numFmtId="3" fontId="5" fillId="6" borderId="12" xfId="0" applyNumberFormat="1" applyFont="1" applyFill="1" applyBorder="1"/>
    <xf numFmtId="3" fontId="5" fillId="6" borderId="13" xfId="0" applyNumberFormat="1" applyFont="1" applyFill="1" applyBorder="1"/>
    <xf numFmtId="10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3" fontId="0" fillId="0" borderId="17" xfId="0" applyNumberFormat="1" applyFont="1" applyBorder="1"/>
    <xf numFmtId="3" fontId="0" fillId="0" borderId="15" xfId="0" applyNumberFormat="1" applyFont="1" applyBorder="1"/>
    <xf numFmtId="0" fontId="6" fillId="7" borderId="1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/>
    </xf>
    <xf numFmtId="3" fontId="6" fillId="7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/>
    </xf>
    <xf numFmtId="0" fontId="8" fillId="8" borderId="2" xfId="0" applyNumberFormat="1" applyFont="1" applyFill="1" applyBorder="1" applyAlignment="1">
      <alignment horizontal="center"/>
    </xf>
    <xf numFmtId="0" fontId="8" fillId="8" borderId="5" xfId="0" applyNumberFormat="1" applyFont="1" applyFill="1" applyBorder="1" applyAlignment="1">
      <alignment horizontal="center"/>
    </xf>
    <xf numFmtId="0" fontId="12" fillId="9" borderId="1" xfId="0" applyNumberFormat="1" applyFont="1" applyFill="1" applyBorder="1" applyAlignment="1">
      <alignment horizontal="center"/>
    </xf>
    <xf numFmtId="0" fontId="12" fillId="9" borderId="2" xfId="0" applyNumberFormat="1" applyFont="1" applyFill="1" applyBorder="1" applyAlignment="1">
      <alignment horizontal="center"/>
    </xf>
    <xf numFmtId="0" fontId="12" fillId="9" borderId="5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9" fillId="11" borderId="11" xfId="0" applyNumberFormat="1" applyFont="1" applyFill="1" applyBorder="1"/>
    <xf numFmtId="3" fontId="9" fillId="11" borderId="0" xfId="0" applyNumberFormat="1" applyFont="1" applyFill="1" applyBorder="1"/>
    <xf numFmtId="3" fontId="10" fillId="11" borderId="10" xfId="0" applyNumberFormat="1" applyFont="1" applyFill="1" applyBorder="1"/>
    <xf numFmtId="3" fontId="5" fillId="6" borderId="4" xfId="0" applyNumberFormat="1" applyFont="1" applyFill="1" applyBorder="1"/>
    <xf numFmtId="3" fontId="5" fillId="6" borderId="2" xfId="0" applyNumberFormat="1" applyFont="1" applyFill="1" applyBorder="1"/>
    <xf numFmtId="3" fontId="5" fillId="6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107"/>
  <sheetViews>
    <sheetView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U107" sqref="U107"/>
    </sheetView>
  </sheetViews>
  <sheetFormatPr defaultColWidth="11.421875" defaultRowHeight="15"/>
  <cols>
    <col min="2" max="2" width="12.57421875" style="0" customWidth="1"/>
    <col min="3" max="3" width="38.7109375" style="0" customWidth="1"/>
    <col min="4" max="6" width="12.421875" style="0" bestFit="1" customWidth="1"/>
    <col min="7" max="7" width="12.28125" style="0" bestFit="1" customWidth="1"/>
    <col min="8" max="9" width="11.8515625" style="0" bestFit="1" customWidth="1"/>
    <col min="10" max="28" width="11.8515625" style="0" customWidth="1"/>
  </cols>
  <sheetData>
    <row r="1" ht="18.75">
      <c r="A1" s="1" t="s">
        <v>69</v>
      </c>
    </row>
    <row r="2" ht="18.75">
      <c r="A2" s="2" t="s">
        <v>2</v>
      </c>
    </row>
    <row r="3" ht="15">
      <c r="A3" s="3" t="s">
        <v>3</v>
      </c>
    </row>
    <row r="6" spans="4:33" ht="15.75" thickBot="1">
      <c r="D6" s="113" t="s">
        <v>15</v>
      </c>
      <c r="E6" s="114"/>
      <c r="F6" s="115"/>
      <c r="G6" s="113" t="s">
        <v>45</v>
      </c>
      <c r="H6" s="114"/>
      <c r="I6" s="115"/>
      <c r="J6" s="113" t="s">
        <v>51</v>
      </c>
      <c r="K6" s="114"/>
      <c r="L6" s="115"/>
      <c r="M6" s="113" t="s">
        <v>54</v>
      </c>
      <c r="N6" s="114"/>
      <c r="O6" s="115"/>
      <c r="P6" s="113" t="s">
        <v>60</v>
      </c>
      <c r="Q6" s="114"/>
      <c r="R6" s="115"/>
      <c r="S6" s="113" t="s">
        <v>63</v>
      </c>
      <c r="T6" s="114"/>
      <c r="U6" s="115"/>
      <c r="V6" s="113" t="s">
        <v>64</v>
      </c>
      <c r="W6" s="114"/>
      <c r="X6" s="114"/>
      <c r="Y6" s="115"/>
      <c r="Z6" s="113" t="s">
        <v>66</v>
      </c>
      <c r="AA6" s="114"/>
      <c r="AB6" s="115"/>
      <c r="AE6" s="113" t="s">
        <v>67</v>
      </c>
      <c r="AF6" s="114"/>
      <c r="AG6" s="115"/>
    </row>
    <row r="7" spans="1:33" ht="15.75" thickBot="1">
      <c r="A7" s="4"/>
      <c r="B7" s="5"/>
      <c r="C7" s="57" t="s">
        <v>57</v>
      </c>
      <c r="D7" s="8" t="s">
        <v>12</v>
      </c>
      <c r="E7" s="6" t="s">
        <v>13</v>
      </c>
      <c r="F7" s="7" t="s">
        <v>14</v>
      </c>
      <c r="G7" s="8" t="s">
        <v>12</v>
      </c>
      <c r="H7" s="6" t="s">
        <v>13</v>
      </c>
      <c r="I7" s="7" t="s">
        <v>14</v>
      </c>
      <c r="J7" s="8" t="s">
        <v>12</v>
      </c>
      <c r="K7" s="6" t="s">
        <v>13</v>
      </c>
      <c r="L7" s="7" t="s">
        <v>14</v>
      </c>
      <c r="M7" s="8" t="s">
        <v>12</v>
      </c>
      <c r="N7" s="6" t="s">
        <v>13</v>
      </c>
      <c r="O7" s="7" t="s">
        <v>14</v>
      </c>
      <c r="P7" s="8" t="s">
        <v>12</v>
      </c>
      <c r="Q7" s="6" t="s">
        <v>13</v>
      </c>
      <c r="R7" s="7" t="s">
        <v>14</v>
      </c>
      <c r="S7" s="8" t="s">
        <v>12</v>
      </c>
      <c r="T7" s="6" t="s">
        <v>13</v>
      </c>
      <c r="U7" s="7" t="s">
        <v>14</v>
      </c>
      <c r="V7" s="8" t="s">
        <v>12</v>
      </c>
      <c r="W7" s="6" t="s">
        <v>13</v>
      </c>
      <c r="X7" s="6" t="s">
        <v>65</v>
      </c>
      <c r="Y7" s="7" t="s">
        <v>14</v>
      </c>
      <c r="Z7" s="8" t="s">
        <v>12</v>
      </c>
      <c r="AA7" s="6" t="s">
        <v>13</v>
      </c>
      <c r="AB7" s="7" t="s">
        <v>14</v>
      </c>
      <c r="AE7" s="8" t="s">
        <v>12</v>
      </c>
      <c r="AF7" s="6" t="s">
        <v>13</v>
      </c>
      <c r="AG7" s="7" t="s">
        <v>14</v>
      </c>
    </row>
    <row r="8" spans="1:33" ht="15.75" thickBot="1">
      <c r="A8" s="142" t="s">
        <v>0</v>
      </c>
      <c r="B8" s="137" t="s">
        <v>1</v>
      </c>
      <c r="C8" s="10" t="s">
        <v>22</v>
      </c>
      <c r="D8" s="17">
        <v>858</v>
      </c>
      <c r="E8" s="15">
        <v>1150</v>
      </c>
      <c r="F8" s="16">
        <f>SUM(D8:E8)</f>
        <v>2008</v>
      </c>
      <c r="G8" s="17">
        <v>711</v>
      </c>
      <c r="H8" s="15">
        <v>1000</v>
      </c>
      <c r="I8" s="16">
        <f>SUM(G8:H8)</f>
        <v>1711</v>
      </c>
      <c r="J8" s="17">
        <v>707</v>
      </c>
      <c r="K8" s="15">
        <v>970</v>
      </c>
      <c r="L8" s="16">
        <f>SUM(J8:K8)</f>
        <v>1677</v>
      </c>
      <c r="M8" s="17">
        <v>648</v>
      </c>
      <c r="N8" s="15">
        <v>936</v>
      </c>
      <c r="O8" s="16">
        <f>SUM(M8:N8)</f>
        <v>1584</v>
      </c>
      <c r="P8" s="17">
        <v>611</v>
      </c>
      <c r="Q8" s="15">
        <v>938</v>
      </c>
      <c r="R8" s="16">
        <f>SUM(P8:Q8)</f>
        <v>1549</v>
      </c>
      <c r="S8" s="17">
        <v>660</v>
      </c>
      <c r="T8" s="15">
        <v>1000</v>
      </c>
      <c r="U8" s="16">
        <f>SUM(S8:T8)</f>
        <v>1660</v>
      </c>
      <c r="V8" s="17">
        <v>693</v>
      </c>
      <c r="W8" s="15">
        <v>1011</v>
      </c>
      <c r="X8" s="15"/>
      <c r="Y8" s="16">
        <f>SUM(V8:X8)</f>
        <v>1704</v>
      </c>
      <c r="Z8" s="17">
        <v>646</v>
      </c>
      <c r="AA8" s="15">
        <v>1023</v>
      </c>
      <c r="AB8" s="16">
        <f>SUM(Z8:AA8)</f>
        <v>1669</v>
      </c>
      <c r="AE8" s="46">
        <f>Z8/D8*100</f>
        <v>75.29137529137529</v>
      </c>
      <c r="AF8" s="47">
        <f aca="true" t="shared" si="0" ref="AF8:AG8">AA8/E8*100</f>
        <v>88.95652173913044</v>
      </c>
      <c r="AG8" s="48">
        <f t="shared" si="0"/>
        <v>83.11752988047809</v>
      </c>
    </row>
    <row r="9" spans="1:33" ht="15.75" thickBot="1">
      <c r="A9" s="142"/>
      <c r="B9" s="137"/>
      <c r="C9" s="10" t="s">
        <v>23</v>
      </c>
      <c r="D9" s="17">
        <v>1150</v>
      </c>
      <c r="E9" s="15">
        <v>4208</v>
      </c>
      <c r="F9" s="16">
        <f aca="true" t="shared" si="1" ref="F9:F13">SUM(D9:E9)</f>
        <v>5358</v>
      </c>
      <c r="G9" s="17">
        <v>1151</v>
      </c>
      <c r="H9" s="15">
        <v>4326</v>
      </c>
      <c r="I9" s="16">
        <f aca="true" t="shared" si="2" ref="I9:I13">SUM(G9:H9)</f>
        <v>5477</v>
      </c>
      <c r="J9" s="17">
        <v>1089</v>
      </c>
      <c r="K9" s="15">
        <v>4349</v>
      </c>
      <c r="L9" s="16">
        <f aca="true" t="shared" si="3" ref="L9:L13">SUM(J9:K9)</f>
        <v>5438</v>
      </c>
      <c r="M9" s="17">
        <v>1179</v>
      </c>
      <c r="N9" s="15">
        <v>4600</v>
      </c>
      <c r="O9" s="16">
        <f aca="true" t="shared" si="4" ref="O9:O13">SUM(M9:N9)</f>
        <v>5779</v>
      </c>
      <c r="P9" s="17">
        <v>1157</v>
      </c>
      <c r="Q9" s="15">
        <v>4584</v>
      </c>
      <c r="R9" s="16">
        <f aca="true" t="shared" si="5" ref="R9:R13">SUM(P9:Q9)</f>
        <v>5741</v>
      </c>
      <c r="S9" s="17">
        <v>1239</v>
      </c>
      <c r="T9" s="15">
        <v>4939</v>
      </c>
      <c r="U9" s="16">
        <f aca="true" t="shared" si="6" ref="U9:U19">SUM(S9:T9)</f>
        <v>6178</v>
      </c>
      <c r="V9" s="17">
        <v>1176</v>
      </c>
      <c r="W9" s="15">
        <v>5091</v>
      </c>
      <c r="X9" s="15"/>
      <c r="Y9" s="16">
        <f aca="true" t="shared" si="7" ref="Y9:Y19">SUM(V9:X9)</f>
        <v>6267</v>
      </c>
      <c r="Z9" s="17">
        <v>1167</v>
      </c>
      <c r="AA9" s="15">
        <v>5216</v>
      </c>
      <c r="AB9" s="16">
        <f aca="true" t="shared" si="8" ref="AB9:AB19">SUM(Z9:AA9)</f>
        <v>6383</v>
      </c>
      <c r="AE9" s="46">
        <f aca="true" t="shared" si="9" ref="AE9:AE42">Z9/D9*100</f>
        <v>101.47826086956522</v>
      </c>
      <c r="AF9" s="47">
        <f aca="true" t="shared" si="10" ref="AF9:AF42">AA9/E9*100</f>
        <v>123.95437262357414</v>
      </c>
      <c r="AG9" s="48">
        <f aca="true" t="shared" si="11" ref="AG9:AG42">AB9/F9*100</f>
        <v>119.13027248973498</v>
      </c>
    </row>
    <row r="10" spans="1:33" ht="15.75" thickBot="1">
      <c r="A10" s="142"/>
      <c r="B10" s="137"/>
      <c r="C10" s="10" t="s">
        <v>24</v>
      </c>
      <c r="D10" s="17">
        <v>781</v>
      </c>
      <c r="E10" s="15">
        <v>1176</v>
      </c>
      <c r="F10" s="16">
        <f t="shared" si="1"/>
        <v>1957</v>
      </c>
      <c r="G10" s="17">
        <v>747</v>
      </c>
      <c r="H10" s="15">
        <v>1131</v>
      </c>
      <c r="I10" s="16">
        <f t="shared" si="2"/>
        <v>1878</v>
      </c>
      <c r="J10" s="17">
        <v>652</v>
      </c>
      <c r="K10" s="15">
        <v>1113</v>
      </c>
      <c r="L10" s="16">
        <f t="shared" si="3"/>
        <v>1765</v>
      </c>
      <c r="M10" s="17">
        <v>708</v>
      </c>
      <c r="N10" s="15">
        <v>1304</v>
      </c>
      <c r="O10" s="16">
        <f t="shared" si="4"/>
        <v>2012</v>
      </c>
      <c r="P10" s="17">
        <v>701</v>
      </c>
      <c r="Q10" s="15">
        <v>1382</v>
      </c>
      <c r="R10" s="16">
        <f t="shared" si="5"/>
        <v>2083</v>
      </c>
      <c r="S10" s="17">
        <v>684</v>
      </c>
      <c r="T10" s="15">
        <v>1487</v>
      </c>
      <c r="U10" s="16">
        <f t="shared" si="6"/>
        <v>2171</v>
      </c>
      <c r="V10" s="17">
        <v>717</v>
      </c>
      <c r="W10" s="15">
        <v>1483</v>
      </c>
      <c r="X10" s="15"/>
      <c r="Y10" s="16">
        <f t="shared" si="7"/>
        <v>2200</v>
      </c>
      <c r="Z10" s="17">
        <v>720</v>
      </c>
      <c r="AA10" s="15">
        <v>1526</v>
      </c>
      <c r="AB10" s="16">
        <f t="shared" si="8"/>
        <v>2246</v>
      </c>
      <c r="AE10" s="46">
        <f t="shared" si="9"/>
        <v>92.18950064020487</v>
      </c>
      <c r="AF10" s="47">
        <f t="shared" si="10"/>
        <v>129.76190476190476</v>
      </c>
      <c r="AG10" s="48">
        <f t="shared" si="11"/>
        <v>114.76750127746551</v>
      </c>
    </row>
    <row r="11" spans="1:33" ht="15.75" thickBot="1">
      <c r="A11" s="142"/>
      <c r="B11" s="137"/>
      <c r="C11" s="10" t="s">
        <v>26</v>
      </c>
      <c r="D11" s="17">
        <v>6735</v>
      </c>
      <c r="E11" s="15">
        <v>7125</v>
      </c>
      <c r="F11" s="16">
        <f t="shared" si="1"/>
        <v>13860</v>
      </c>
      <c r="G11" s="17">
        <v>7077</v>
      </c>
      <c r="H11" s="15">
        <v>7343</v>
      </c>
      <c r="I11" s="16">
        <f t="shared" si="2"/>
        <v>14420</v>
      </c>
      <c r="J11" s="17">
        <v>7197</v>
      </c>
      <c r="K11" s="15">
        <v>7468</v>
      </c>
      <c r="L11" s="16">
        <f t="shared" si="3"/>
        <v>14665</v>
      </c>
      <c r="M11" s="17">
        <v>7571</v>
      </c>
      <c r="N11" s="15">
        <v>7792</v>
      </c>
      <c r="O11" s="16">
        <f t="shared" si="4"/>
        <v>15363</v>
      </c>
      <c r="P11" s="17">
        <v>7779</v>
      </c>
      <c r="Q11" s="15">
        <v>7987</v>
      </c>
      <c r="R11" s="16">
        <f t="shared" si="5"/>
        <v>15766</v>
      </c>
      <c r="S11" s="17">
        <v>7833</v>
      </c>
      <c r="T11" s="15">
        <v>8172</v>
      </c>
      <c r="U11" s="16">
        <f t="shared" si="6"/>
        <v>16005</v>
      </c>
      <c r="V11" s="17">
        <v>8134</v>
      </c>
      <c r="W11" s="15">
        <v>8125</v>
      </c>
      <c r="X11" s="15"/>
      <c r="Y11" s="16">
        <f t="shared" si="7"/>
        <v>16259</v>
      </c>
      <c r="Z11" s="17">
        <v>8429</v>
      </c>
      <c r="AA11" s="15">
        <v>8225</v>
      </c>
      <c r="AB11" s="16">
        <f t="shared" si="8"/>
        <v>16654</v>
      </c>
      <c r="AE11" s="46">
        <f t="shared" si="9"/>
        <v>125.15219005196734</v>
      </c>
      <c r="AF11" s="47">
        <f t="shared" si="10"/>
        <v>115.43859649122807</v>
      </c>
      <c r="AG11" s="48">
        <f t="shared" si="11"/>
        <v>120.15873015873015</v>
      </c>
    </row>
    <row r="12" spans="1:33" ht="15.75" thickBot="1">
      <c r="A12" s="142"/>
      <c r="B12" s="137"/>
      <c r="C12" s="10" t="s">
        <v>27</v>
      </c>
      <c r="D12" s="17">
        <v>5899</v>
      </c>
      <c r="E12" s="15">
        <v>16417</v>
      </c>
      <c r="F12" s="16">
        <f t="shared" si="1"/>
        <v>22316</v>
      </c>
      <c r="G12" s="17">
        <v>6110</v>
      </c>
      <c r="H12" s="15">
        <v>16372</v>
      </c>
      <c r="I12" s="16">
        <f t="shared" si="2"/>
        <v>22482</v>
      </c>
      <c r="J12" s="17">
        <v>6444</v>
      </c>
      <c r="K12" s="15">
        <v>16192</v>
      </c>
      <c r="L12" s="16">
        <f t="shared" si="3"/>
        <v>22636</v>
      </c>
      <c r="M12" s="17">
        <v>6674</v>
      </c>
      <c r="N12" s="15">
        <v>16215</v>
      </c>
      <c r="O12" s="16">
        <f t="shared" si="4"/>
        <v>22889</v>
      </c>
      <c r="P12" s="17">
        <v>6617</v>
      </c>
      <c r="Q12" s="15">
        <v>16261</v>
      </c>
      <c r="R12" s="16">
        <f t="shared" si="5"/>
        <v>22878</v>
      </c>
      <c r="S12" s="17">
        <f>6585+3</f>
        <v>6588</v>
      </c>
      <c r="T12" s="15">
        <f>15992+20</f>
        <v>16012</v>
      </c>
      <c r="U12" s="16">
        <f t="shared" si="6"/>
        <v>22600</v>
      </c>
      <c r="V12" s="17">
        <v>6656</v>
      </c>
      <c r="W12" s="15">
        <v>15604</v>
      </c>
      <c r="X12" s="15"/>
      <c r="Y12" s="16">
        <f t="shared" si="7"/>
        <v>22260</v>
      </c>
      <c r="Z12" s="17">
        <v>6959</v>
      </c>
      <c r="AA12" s="15">
        <v>15661</v>
      </c>
      <c r="AB12" s="16">
        <f t="shared" si="8"/>
        <v>22620</v>
      </c>
      <c r="AE12" s="46">
        <f t="shared" si="9"/>
        <v>117.9691473131039</v>
      </c>
      <c r="AF12" s="47">
        <f t="shared" si="10"/>
        <v>95.3950173600536</v>
      </c>
      <c r="AG12" s="48">
        <f t="shared" si="11"/>
        <v>101.36225129951603</v>
      </c>
    </row>
    <row r="13" spans="1:33" ht="15.75" thickBot="1">
      <c r="A13" s="142"/>
      <c r="B13" s="137"/>
      <c r="C13" s="10" t="s">
        <v>34</v>
      </c>
      <c r="D13" s="17">
        <v>529</v>
      </c>
      <c r="E13" s="15">
        <v>1315</v>
      </c>
      <c r="F13" s="16">
        <f t="shared" si="1"/>
        <v>1844</v>
      </c>
      <c r="G13" s="17">
        <v>552</v>
      </c>
      <c r="H13" s="15">
        <v>1356</v>
      </c>
      <c r="I13" s="16">
        <f t="shared" si="2"/>
        <v>1908</v>
      </c>
      <c r="J13" s="17">
        <v>571</v>
      </c>
      <c r="K13" s="15">
        <v>1419</v>
      </c>
      <c r="L13" s="16">
        <f t="shared" si="3"/>
        <v>1990</v>
      </c>
      <c r="M13" s="17">
        <v>588</v>
      </c>
      <c r="N13" s="15">
        <v>1462</v>
      </c>
      <c r="O13" s="16">
        <f t="shared" si="4"/>
        <v>2050</v>
      </c>
      <c r="P13" s="17">
        <v>579</v>
      </c>
      <c r="Q13" s="15">
        <v>1410</v>
      </c>
      <c r="R13" s="16">
        <f t="shared" si="5"/>
        <v>1989</v>
      </c>
      <c r="S13" s="17">
        <v>527</v>
      </c>
      <c r="T13" s="15">
        <v>1447</v>
      </c>
      <c r="U13" s="16">
        <f t="shared" si="6"/>
        <v>1974</v>
      </c>
      <c r="V13" s="17">
        <v>513</v>
      </c>
      <c r="W13" s="15">
        <v>1459</v>
      </c>
      <c r="X13" s="15"/>
      <c r="Y13" s="16">
        <f t="shared" si="7"/>
        <v>1972</v>
      </c>
      <c r="Z13" s="17">
        <v>500</v>
      </c>
      <c r="AA13" s="15">
        <v>1472</v>
      </c>
      <c r="AB13" s="16">
        <f t="shared" si="8"/>
        <v>1972</v>
      </c>
      <c r="AE13" s="46">
        <f t="shared" si="9"/>
        <v>94.5179584120983</v>
      </c>
      <c r="AF13" s="47">
        <f t="shared" si="10"/>
        <v>111.93916349809886</v>
      </c>
      <c r="AG13" s="48">
        <f t="shared" si="11"/>
        <v>106.941431670282</v>
      </c>
    </row>
    <row r="14" spans="1:33" ht="15.75" thickBot="1">
      <c r="A14" s="142"/>
      <c r="B14" s="137"/>
      <c r="C14" s="10" t="s">
        <v>31</v>
      </c>
      <c r="D14" s="17">
        <v>1937</v>
      </c>
      <c r="E14" s="15">
        <v>9189</v>
      </c>
      <c r="F14" s="16">
        <f aca="true" t="shared" si="12" ref="F14:F19">SUM(D14:E14)</f>
        <v>11126</v>
      </c>
      <c r="G14" s="17">
        <v>2048</v>
      </c>
      <c r="H14" s="15">
        <v>9645</v>
      </c>
      <c r="I14" s="16">
        <f aca="true" t="shared" si="13" ref="I14:I19">SUM(G14:H14)</f>
        <v>11693</v>
      </c>
      <c r="J14" s="17">
        <v>2022</v>
      </c>
      <c r="K14" s="15">
        <v>9622</v>
      </c>
      <c r="L14" s="16">
        <f aca="true" t="shared" si="14" ref="L14:L19">SUM(J14:K14)</f>
        <v>11644</v>
      </c>
      <c r="M14" s="17">
        <v>1907</v>
      </c>
      <c r="N14" s="15">
        <v>9326</v>
      </c>
      <c r="O14" s="16">
        <f aca="true" t="shared" si="15" ref="O14:O19">SUM(M14:N14)</f>
        <v>11233</v>
      </c>
      <c r="P14" s="17">
        <v>1729</v>
      </c>
      <c r="Q14" s="15">
        <v>8789</v>
      </c>
      <c r="R14" s="16">
        <f aca="true" t="shared" si="16" ref="R14:R19">SUM(P14:Q14)</f>
        <v>10518</v>
      </c>
      <c r="S14" s="17">
        <f>1634+6</f>
        <v>1640</v>
      </c>
      <c r="T14" s="15">
        <f>8512+29</f>
        <v>8541</v>
      </c>
      <c r="U14" s="16">
        <f t="shared" si="6"/>
        <v>10181</v>
      </c>
      <c r="V14" s="17">
        <v>1799</v>
      </c>
      <c r="W14" s="15">
        <v>9372</v>
      </c>
      <c r="X14" s="15"/>
      <c r="Y14" s="16">
        <f t="shared" si="7"/>
        <v>11171</v>
      </c>
      <c r="Z14" s="17">
        <v>1851</v>
      </c>
      <c r="AA14" s="15">
        <v>9691</v>
      </c>
      <c r="AB14" s="16">
        <f t="shared" si="8"/>
        <v>11542</v>
      </c>
      <c r="AE14" s="46">
        <f t="shared" si="9"/>
        <v>95.56014455343315</v>
      </c>
      <c r="AF14" s="47">
        <f t="shared" si="10"/>
        <v>105.46305365110457</v>
      </c>
      <c r="AG14" s="48">
        <f t="shared" si="11"/>
        <v>103.73898975373</v>
      </c>
    </row>
    <row r="15" spans="1:33" ht="15.75" thickBot="1">
      <c r="A15" s="142"/>
      <c r="B15" s="137"/>
      <c r="C15" s="10" t="s">
        <v>35</v>
      </c>
      <c r="D15" s="17">
        <v>482</v>
      </c>
      <c r="E15" s="15">
        <v>2062</v>
      </c>
      <c r="F15" s="16">
        <f t="shared" si="12"/>
        <v>2544</v>
      </c>
      <c r="G15" s="17">
        <v>507</v>
      </c>
      <c r="H15" s="15">
        <v>2221</v>
      </c>
      <c r="I15" s="16">
        <f t="shared" si="13"/>
        <v>2728</v>
      </c>
      <c r="J15" s="17">
        <v>481</v>
      </c>
      <c r="K15" s="15">
        <v>2058</v>
      </c>
      <c r="L15" s="16">
        <f t="shared" si="14"/>
        <v>2539</v>
      </c>
      <c r="M15" s="17">
        <v>475</v>
      </c>
      <c r="N15" s="15">
        <v>1959</v>
      </c>
      <c r="O15" s="16">
        <f t="shared" si="15"/>
        <v>2434</v>
      </c>
      <c r="P15" s="17">
        <v>462</v>
      </c>
      <c r="Q15" s="15">
        <v>1870</v>
      </c>
      <c r="R15" s="16">
        <f t="shared" si="16"/>
        <v>2332</v>
      </c>
      <c r="S15" s="17">
        <v>435</v>
      </c>
      <c r="T15" s="15">
        <v>1815</v>
      </c>
      <c r="U15" s="16">
        <f t="shared" si="6"/>
        <v>2250</v>
      </c>
      <c r="V15" s="17">
        <v>410</v>
      </c>
      <c r="W15" s="15">
        <v>1650</v>
      </c>
      <c r="X15" s="15"/>
      <c r="Y15" s="16">
        <f t="shared" si="7"/>
        <v>2060</v>
      </c>
      <c r="Z15" s="17">
        <v>451</v>
      </c>
      <c r="AA15" s="15">
        <v>1713</v>
      </c>
      <c r="AB15" s="16">
        <f t="shared" si="8"/>
        <v>2164</v>
      </c>
      <c r="AE15" s="46">
        <f t="shared" si="9"/>
        <v>93.56846473029046</v>
      </c>
      <c r="AF15" s="47">
        <f t="shared" si="10"/>
        <v>83.07468477206595</v>
      </c>
      <c r="AG15" s="48">
        <f t="shared" si="11"/>
        <v>85.062893081761</v>
      </c>
    </row>
    <row r="16" spans="1:33" ht="15.75" thickBot="1">
      <c r="A16" s="142"/>
      <c r="B16" s="137"/>
      <c r="C16" s="10" t="s">
        <v>28</v>
      </c>
      <c r="D16" s="17">
        <v>3351</v>
      </c>
      <c r="E16" s="15">
        <v>184</v>
      </c>
      <c r="F16" s="16">
        <f t="shared" si="12"/>
        <v>3535</v>
      </c>
      <c r="G16" s="17">
        <v>3587</v>
      </c>
      <c r="H16" s="15">
        <v>221</v>
      </c>
      <c r="I16" s="16">
        <f t="shared" si="13"/>
        <v>3808</v>
      </c>
      <c r="J16" s="17">
        <v>3601</v>
      </c>
      <c r="K16" s="15">
        <v>198</v>
      </c>
      <c r="L16" s="16">
        <f t="shared" si="14"/>
        <v>3799</v>
      </c>
      <c r="M16" s="17">
        <v>3891</v>
      </c>
      <c r="N16" s="15">
        <v>233</v>
      </c>
      <c r="O16" s="16">
        <f t="shared" si="15"/>
        <v>4124</v>
      </c>
      <c r="P16" s="17">
        <v>4049</v>
      </c>
      <c r="Q16" s="15">
        <v>280</v>
      </c>
      <c r="R16" s="16">
        <f t="shared" si="16"/>
        <v>4329</v>
      </c>
      <c r="S16" s="17">
        <v>4236</v>
      </c>
      <c r="T16" s="15">
        <v>319</v>
      </c>
      <c r="U16" s="16">
        <f t="shared" si="6"/>
        <v>4555</v>
      </c>
      <c r="V16" s="17">
        <v>4025</v>
      </c>
      <c r="W16" s="15">
        <v>318</v>
      </c>
      <c r="X16" s="15"/>
      <c r="Y16" s="16">
        <f t="shared" si="7"/>
        <v>4343</v>
      </c>
      <c r="Z16" s="17">
        <v>4221</v>
      </c>
      <c r="AA16" s="15">
        <v>351</v>
      </c>
      <c r="AB16" s="16">
        <f t="shared" si="8"/>
        <v>4572</v>
      </c>
      <c r="AE16" s="46">
        <f t="shared" si="9"/>
        <v>125.96239928379589</v>
      </c>
      <c r="AF16" s="47">
        <f t="shared" si="10"/>
        <v>190.76086956521738</v>
      </c>
      <c r="AG16" s="48">
        <f t="shared" si="11"/>
        <v>129.33521923620935</v>
      </c>
    </row>
    <row r="17" spans="1:33" ht="15.75" thickBot="1">
      <c r="A17" s="142"/>
      <c r="B17" s="137"/>
      <c r="C17" s="10" t="s">
        <v>58</v>
      </c>
      <c r="D17" s="17">
        <v>950</v>
      </c>
      <c r="E17" s="15">
        <v>551</v>
      </c>
      <c r="F17" s="16">
        <f t="shared" si="12"/>
        <v>1501</v>
      </c>
      <c r="G17" s="17">
        <v>946</v>
      </c>
      <c r="H17" s="15">
        <v>619</v>
      </c>
      <c r="I17" s="16">
        <f t="shared" si="13"/>
        <v>1565</v>
      </c>
      <c r="J17" s="17">
        <v>991</v>
      </c>
      <c r="K17" s="15">
        <v>694</v>
      </c>
      <c r="L17" s="16">
        <f t="shared" si="14"/>
        <v>1685</v>
      </c>
      <c r="M17" s="17">
        <v>979</v>
      </c>
      <c r="N17" s="15">
        <v>721</v>
      </c>
      <c r="O17" s="16">
        <f t="shared" si="15"/>
        <v>1700</v>
      </c>
      <c r="P17" s="17">
        <v>922</v>
      </c>
      <c r="Q17" s="15">
        <v>719</v>
      </c>
      <c r="R17" s="16">
        <f t="shared" si="16"/>
        <v>1641</v>
      </c>
      <c r="S17" s="17">
        <v>885</v>
      </c>
      <c r="T17" s="15">
        <v>714</v>
      </c>
      <c r="U17" s="16">
        <f t="shared" si="6"/>
        <v>1599</v>
      </c>
      <c r="V17" s="17">
        <v>914</v>
      </c>
      <c r="W17" s="15">
        <v>746</v>
      </c>
      <c r="X17" s="15">
        <v>1</v>
      </c>
      <c r="Y17" s="16">
        <f t="shared" si="7"/>
        <v>1661</v>
      </c>
      <c r="Z17" s="17">
        <v>924</v>
      </c>
      <c r="AA17" s="15">
        <v>811</v>
      </c>
      <c r="AB17" s="16">
        <f t="shared" si="8"/>
        <v>1735</v>
      </c>
      <c r="AE17" s="46">
        <f t="shared" si="9"/>
        <v>97.26315789473684</v>
      </c>
      <c r="AF17" s="47">
        <f t="shared" si="10"/>
        <v>147.18693284936478</v>
      </c>
      <c r="AG17" s="48">
        <f t="shared" si="11"/>
        <v>115.58960692871419</v>
      </c>
    </row>
    <row r="18" spans="1:33" ht="15.75" thickBot="1">
      <c r="A18" s="142"/>
      <c r="B18" s="137"/>
      <c r="C18" s="10" t="s">
        <v>59</v>
      </c>
      <c r="D18" s="17">
        <v>4859</v>
      </c>
      <c r="E18" s="15">
        <v>1113</v>
      </c>
      <c r="F18" s="16">
        <f t="shared" si="12"/>
        <v>5972</v>
      </c>
      <c r="G18" s="17">
        <v>4937</v>
      </c>
      <c r="H18" s="15">
        <v>1188</v>
      </c>
      <c r="I18" s="16">
        <f t="shared" si="13"/>
        <v>6125</v>
      </c>
      <c r="J18" s="17">
        <v>4990</v>
      </c>
      <c r="K18" s="15">
        <v>1259</v>
      </c>
      <c r="L18" s="16">
        <f t="shared" si="14"/>
        <v>6249</v>
      </c>
      <c r="M18" s="17">
        <v>5099</v>
      </c>
      <c r="N18" s="15">
        <v>1368</v>
      </c>
      <c r="O18" s="16">
        <f t="shared" si="15"/>
        <v>6467</v>
      </c>
      <c r="P18" s="17">
        <v>5079</v>
      </c>
      <c r="Q18" s="15">
        <v>1422</v>
      </c>
      <c r="R18" s="16">
        <f t="shared" si="16"/>
        <v>6501</v>
      </c>
      <c r="S18" s="17">
        <v>4935</v>
      </c>
      <c r="T18" s="15">
        <v>1439</v>
      </c>
      <c r="U18" s="16">
        <f t="shared" si="6"/>
        <v>6374</v>
      </c>
      <c r="V18" s="17">
        <v>5396</v>
      </c>
      <c r="W18" s="15">
        <v>1513</v>
      </c>
      <c r="X18" s="15">
        <v>1</v>
      </c>
      <c r="Y18" s="16">
        <f t="shared" si="7"/>
        <v>6910</v>
      </c>
      <c r="Z18" s="17">
        <v>5665</v>
      </c>
      <c r="AA18" s="15">
        <v>1663</v>
      </c>
      <c r="AB18" s="16">
        <f t="shared" si="8"/>
        <v>7328</v>
      </c>
      <c r="AE18" s="46">
        <f t="shared" si="9"/>
        <v>116.58777526239967</v>
      </c>
      <c r="AF18" s="47">
        <f t="shared" si="10"/>
        <v>149.41599281221923</v>
      </c>
      <c r="AG18" s="48">
        <f t="shared" si="11"/>
        <v>122.70596115204286</v>
      </c>
    </row>
    <row r="19" spans="1:33" ht="15.75" thickBot="1">
      <c r="A19" s="142"/>
      <c r="B19" s="137"/>
      <c r="C19" s="10" t="s">
        <v>10</v>
      </c>
      <c r="D19" s="17">
        <v>172</v>
      </c>
      <c r="E19" s="15">
        <v>490</v>
      </c>
      <c r="F19" s="16">
        <f t="shared" si="12"/>
        <v>662</v>
      </c>
      <c r="G19" s="17">
        <v>191</v>
      </c>
      <c r="H19" s="15">
        <v>469</v>
      </c>
      <c r="I19" s="16">
        <f t="shared" si="13"/>
        <v>660</v>
      </c>
      <c r="J19" s="17">
        <v>188</v>
      </c>
      <c r="K19" s="15">
        <v>458</v>
      </c>
      <c r="L19" s="16">
        <f t="shared" si="14"/>
        <v>646</v>
      </c>
      <c r="M19" s="17">
        <v>212</v>
      </c>
      <c r="N19" s="15">
        <v>464</v>
      </c>
      <c r="O19" s="16">
        <f t="shared" si="15"/>
        <v>676</v>
      </c>
      <c r="P19" s="17">
        <v>272</v>
      </c>
      <c r="Q19" s="15">
        <v>526</v>
      </c>
      <c r="R19" s="16">
        <f t="shared" si="16"/>
        <v>798</v>
      </c>
      <c r="S19" s="17">
        <v>327</v>
      </c>
      <c r="T19" s="15">
        <v>516</v>
      </c>
      <c r="U19" s="16">
        <f t="shared" si="6"/>
        <v>843</v>
      </c>
      <c r="V19" s="17">
        <v>356</v>
      </c>
      <c r="W19" s="15">
        <v>578</v>
      </c>
      <c r="X19" s="15"/>
      <c r="Y19" s="16">
        <f t="shared" si="7"/>
        <v>934</v>
      </c>
      <c r="Z19" s="17">
        <v>416</v>
      </c>
      <c r="AA19" s="15">
        <v>567</v>
      </c>
      <c r="AB19" s="16">
        <f t="shared" si="8"/>
        <v>983</v>
      </c>
      <c r="AE19" s="46">
        <f t="shared" si="9"/>
        <v>241.86046511627904</v>
      </c>
      <c r="AF19" s="47">
        <f t="shared" si="10"/>
        <v>115.71428571428572</v>
      </c>
      <c r="AG19" s="48">
        <f t="shared" si="11"/>
        <v>148.48942598187313</v>
      </c>
    </row>
    <row r="20" spans="1:33" ht="15.75" thickBot="1">
      <c r="A20" s="142"/>
      <c r="B20" s="137"/>
      <c r="C20" s="11" t="s">
        <v>5</v>
      </c>
      <c r="D20" s="20">
        <f>SUM(D8:D19)</f>
        <v>27703</v>
      </c>
      <c r="E20" s="18">
        <f>SUM(E8:E19)</f>
        <v>44980</v>
      </c>
      <c r="F20" s="19">
        <f>SUM(F8:F19)</f>
        <v>72683</v>
      </c>
      <c r="G20" s="20">
        <f aca="true" t="shared" si="17" ref="G20:I20">SUM(G8:G19)</f>
        <v>28564</v>
      </c>
      <c r="H20" s="18">
        <f t="shared" si="17"/>
        <v>45891</v>
      </c>
      <c r="I20" s="19">
        <f t="shared" si="17"/>
        <v>74455</v>
      </c>
      <c r="J20" s="20">
        <f aca="true" t="shared" si="18" ref="J20:L20">SUM(J8:J19)</f>
        <v>28933</v>
      </c>
      <c r="K20" s="18">
        <f t="shared" si="18"/>
        <v>45800</v>
      </c>
      <c r="L20" s="19">
        <f t="shared" si="18"/>
        <v>74733</v>
      </c>
      <c r="M20" s="20">
        <f aca="true" t="shared" si="19" ref="M20:O20">SUM(M8:M19)</f>
        <v>29931</v>
      </c>
      <c r="N20" s="18">
        <f t="shared" si="19"/>
        <v>46380</v>
      </c>
      <c r="O20" s="19">
        <f t="shared" si="19"/>
        <v>76311</v>
      </c>
      <c r="P20" s="20">
        <f aca="true" t="shared" si="20" ref="P20:R20">SUM(P8:P19)</f>
        <v>29957</v>
      </c>
      <c r="Q20" s="18">
        <f t="shared" si="20"/>
        <v>46168</v>
      </c>
      <c r="R20" s="19">
        <f t="shared" si="20"/>
        <v>76125</v>
      </c>
      <c r="S20" s="20">
        <f aca="true" t="shared" si="21" ref="S20:U20">SUM(S8:S19)</f>
        <v>29989</v>
      </c>
      <c r="T20" s="18">
        <f t="shared" si="21"/>
        <v>46401</v>
      </c>
      <c r="U20" s="19">
        <f t="shared" si="21"/>
        <v>76390</v>
      </c>
      <c r="V20" s="20">
        <f aca="true" t="shared" si="22" ref="V20:X20">SUM(V8:V19)</f>
        <v>30789</v>
      </c>
      <c r="W20" s="18">
        <f t="shared" si="22"/>
        <v>46950</v>
      </c>
      <c r="X20" s="18">
        <f t="shared" si="22"/>
        <v>2</v>
      </c>
      <c r="Y20" s="19">
        <f>SUM(V20:X20)</f>
        <v>77741</v>
      </c>
      <c r="Z20" s="20">
        <f aca="true" t="shared" si="23" ref="Z20:AB20">SUM(Z8:Z19)</f>
        <v>31949</v>
      </c>
      <c r="AA20" s="18">
        <f t="shared" si="23"/>
        <v>47919</v>
      </c>
      <c r="AB20" s="19">
        <f t="shared" si="23"/>
        <v>79868</v>
      </c>
      <c r="AE20" s="49">
        <f t="shared" si="9"/>
        <v>115.32685990686929</v>
      </c>
      <c r="AF20" s="50">
        <f t="shared" si="10"/>
        <v>106.53401511783014</v>
      </c>
      <c r="AG20" s="51">
        <f t="shared" si="11"/>
        <v>109.88539273282612</v>
      </c>
    </row>
    <row r="21" spans="1:33" ht="15.75" thickBot="1">
      <c r="A21" s="142"/>
      <c r="B21" s="138" t="s">
        <v>4</v>
      </c>
      <c r="C21" s="10" t="s">
        <v>52</v>
      </c>
      <c r="D21" s="17">
        <v>475</v>
      </c>
      <c r="E21" s="15">
        <v>1270</v>
      </c>
      <c r="F21" s="16">
        <f aca="true" t="shared" si="24" ref="F21:F29">SUM(D21:E21)</f>
        <v>1745</v>
      </c>
      <c r="G21" s="39"/>
      <c r="H21" s="40"/>
      <c r="I21" s="41">
        <f aca="true" t="shared" si="25" ref="I21:I24">SUM(G21:H21)</f>
        <v>0</v>
      </c>
      <c r="J21" s="39"/>
      <c r="K21" s="40"/>
      <c r="L21" s="41">
        <f aca="true" t="shared" si="26" ref="L21:L24">SUM(J21:K21)</f>
        <v>0</v>
      </c>
      <c r="M21" s="39"/>
      <c r="N21" s="40"/>
      <c r="O21" s="41">
        <f aca="true" t="shared" si="27" ref="O21:O24">SUM(M21:N21)</f>
        <v>0</v>
      </c>
      <c r="P21" s="39"/>
      <c r="Q21" s="40"/>
      <c r="R21" s="41">
        <f aca="true" t="shared" si="28" ref="R21:R24">SUM(P21:Q21)</f>
        <v>0</v>
      </c>
      <c r="S21" s="39"/>
      <c r="T21" s="40"/>
      <c r="U21" s="41">
        <f aca="true" t="shared" si="29" ref="U21:U29">SUM(S21:T21)</f>
        <v>0</v>
      </c>
      <c r="V21" s="39"/>
      <c r="W21" s="40"/>
      <c r="X21" s="40"/>
      <c r="Y21" s="41">
        <f aca="true" t="shared" si="30" ref="Y21">SUM(V21:W21)</f>
        <v>0</v>
      </c>
      <c r="Z21" s="39"/>
      <c r="AA21" s="40"/>
      <c r="AB21" s="41">
        <f aca="true" t="shared" si="31" ref="AB21:AB29">SUM(Z21:AA21)</f>
        <v>0</v>
      </c>
      <c r="AE21" s="46"/>
      <c r="AF21" s="47"/>
      <c r="AG21" s="48"/>
    </row>
    <row r="22" spans="1:33" ht="15.75" thickBot="1">
      <c r="A22" s="142"/>
      <c r="B22" s="138"/>
      <c r="C22" s="10" t="s">
        <v>22</v>
      </c>
      <c r="D22" s="17">
        <v>563</v>
      </c>
      <c r="E22" s="15">
        <v>1498</v>
      </c>
      <c r="F22" s="16">
        <f aca="true" t="shared" si="32" ref="F22:F24">SUM(D22:E22)</f>
        <v>2061</v>
      </c>
      <c r="G22" s="17">
        <v>600</v>
      </c>
      <c r="H22" s="15">
        <v>1495</v>
      </c>
      <c r="I22" s="16">
        <f t="shared" si="25"/>
        <v>2095</v>
      </c>
      <c r="J22" s="17">
        <v>574</v>
      </c>
      <c r="K22" s="15">
        <v>1446</v>
      </c>
      <c r="L22" s="16">
        <f t="shared" si="26"/>
        <v>2020</v>
      </c>
      <c r="M22" s="17">
        <v>635</v>
      </c>
      <c r="N22" s="15">
        <v>1427</v>
      </c>
      <c r="O22" s="16">
        <f t="shared" si="27"/>
        <v>2062</v>
      </c>
      <c r="P22" s="17">
        <v>663</v>
      </c>
      <c r="Q22" s="15">
        <v>1505</v>
      </c>
      <c r="R22" s="16">
        <f t="shared" si="28"/>
        <v>2168</v>
      </c>
      <c r="S22" s="17">
        <v>668</v>
      </c>
      <c r="T22" s="15">
        <v>1595</v>
      </c>
      <c r="U22" s="16">
        <f t="shared" si="29"/>
        <v>2263</v>
      </c>
      <c r="V22" s="17">
        <v>738</v>
      </c>
      <c r="W22" s="15">
        <v>1685</v>
      </c>
      <c r="X22" s="15"/>
      <c r="Y22" s="16">
        <f aca="true" t="shared" si="33" ref="Y22:Y42">SUM(V22:X22)</f>
        <v>2423</v>
      </c>
      <c r="Z22" s="17">
        <v>797</v>
      </c>
      <c r="AA22" s="15">
        <v>1779</v>
      </c>
      <c r="AB22" s="16">
        <f t="shared" si="31"/>
        <v>2576</v>
      </c>
      <c r="AE22" s="46">
        <f t="shared" si="9"/>
        <v>141.56305506216697</v>
      </c>
      <c r="AF22" s="47">
        <f t="shared" si="10"/>
        <v>118.75834445927904</v>
      </c>
      <c r="AG22" s="48">
        <f t="shared" si="11"/>
        <v>124.9878699660359</v>
      </c>
    </row>
    <row r="23" spans="1:33" ht="15.75" thickBot="1">
      <c r="A23" s="142"/>
      <c r="B23" s="138"/>
      <c r="C23" s="10" t="s">
        <v>23</v>
      </c>
      <c r="D23" s="17">
        <v>106</v>
      </c>
      <c r="E23" s="15">
        <v>244</v>
      </c>
      <c r="F23" s="16">
        <f t="shared" si="32"/>
        <v>350</v>
      </c>
      <c r="G23" s="17">
        <v>122</v>
      </c>
      <c r="H23" s="15">
        <v>280</v>
      </c>
      <c r="I23" s="16">
        <f t="shared" si="25"/>
        <v>402</v>
      </c>
      <c r="J23" s="17">
        <v>135</v>
      </c>
      <c r="K23" s="15">
        <v>307</v>
      </c>
      <c r="L23" s="16">
        <f t="shared" si="26"/>
        <v>442</v>
      </c>
      <c r="M23" s="17">
        <v>130</v>
      </c>
      <c r="N23" s="15">
        <v>325</v>
      </c>
      <c r="O23" s="16">
        <f t="shared" si="27"/>
        <v>455</v>
      </c>
      <c r="P23" s="17">
        <v>122</v>
      </c>
      <c r="Q23" s="15">
        <v>317</v>
      </c>
      <c r="R23" s="16">
        <f t="shared" si="28"/>
        <v>439</v>
      </c>
      <c r="S23" s="17">
        <v>104</v>
      </c>
      <c r="T23" s="15">
        <v>281</v>
      </c>
      <c r="U23" s="16">
        <f t="shared" si="29"/>
        <v>385</v>
      </c>
      <c r="V23" s="17">
        <v>115</v>
      </c>
      <c r="W23" s="15">
        <v>328</v>
      </c>
      <c r="X23" s="15"/>
      <c r="Y23" s="16">
        <f t="shared" si="33"/>
        <v>443</v>
      </c>
      <c r="Z23" s="17">
        <v>137</v>
      </c>
      <c r="AA23" s="15">
        <v>381</v>
      </c>
      <c r="AB23" s="16">
        <f t="shared" si="31"/>
        <v>518</v>
      </c>
      <c r="AE23" s="46">
        <f t="shared" si="9"/>
        <v>129.24528301886792</v>
      </c>
      <c r="AF23" s="47">
        <f t="shared" si="10"/>
        <v>156.14754098360655</v>
      </c>
      <c r="AG23" s="48">
        <f t="shared" si="11"/>
        <v>148</v>
      </c>
    </row>
    <row r="24" spans="1:33" ht="15.75" thickBot="1">
      <c r="A24" s="142"/>
      <c r="B24" s="138"/>
      <c r="C24" s="10" t="s">
        <v>26</v>
      </c>
      <c r="D24" s="17">
        <v>1314</v>
      </c>
      <c r="E24" s="15">
        <v>1140</v>
      </c>
      <c r="F24" s="16">
        <f t="shared" si="32"/>
        <v>2454</v>
      </c>
      <c r="G24" s="17">
        <v>1354</v>
      </c>
      <c r="H24" s="15">
        <v>1190</v>
      </c>
      <c r="I24" s="16">
        <f t="shared" si="25"/>
        <v>2544</v>
      </c>
      <c r="J24" s="17">
        <v>1432</v>
      </c>
      <c r="K24" s="15">
        <v>1260</v>
      </c>
      <c r="L24" s="16">
        <f t="shared" si="26"/>
        <v>2692</v>
      </c>
      <c r="M24" s="17">
        <v>1446</v>
      </c>
      <c r="N24" s="15">
        <v>1332</v>
      </c>
      <c r="O24" s="16">
        <f t="shared" si="27"/>
        <v>2778</v>
      </c>
      <c r="P24" s="17">
        <v>1492</v>
      </c>
      <c r="Q24" s="15">
        <v>1428</v>
      </c>
      <c r="R24" s="16">
        <f t="shared" si="28"/>
        <v>2920</v>
      </c>
      <c r="S24" s="17">
        <v>1633</v>
      </c>
      <c r="T24" s="15">
        <v>1491</v>
      </c>
      <c r="U24" s="16">
        <f t="shared" si="29"/>
        <v>3124</v>
      </c>
      <c r="V24" s="17">
        <v>1863</v>
      </c>
      <c r="W24" s="15">
        <v>1650</v>
      </c>
      <c r="X24" s="15"/>
      <c r="Y24" s="16">
        <f t="shared" si="33"/>
        <v>3513</v>
      </c>
      <c r="Z24" s="17">
        <f>1886+23</f>
        <v>1909</v>
      </c>
      <c r="AA24" s="15">
        <v>1681</v>
      </c>
      <c r="AB24" s="16">
        <f t="shared" si="31"/>
        <v>3590</v>
      </c>
      <c r="AE24" s="46">
        <f t="shared" si="9"/>
        <v>145.28158295281582</v>
      </c>
      <c r="AF24" s="47">
        <f t="shared" si="10"/>
        <v>147.4561403508772</v>
      </c>
      <c r="AG24" s="48">
        <f t="shared" si="11"/>
        <v>146.2917685411573</v>
      </c>
    </row>
    <row r="25" spans="1:33" ht="15.75" thickBot="1">
      <c r="A25" s="142"/>
      <c r="B25" s="138"/>
      <c r="C25" s="10" t="s">
        <v>31</v>
      </c>
      <c r="D25" s="17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15"/>
      <c r="U25" s="16"/>
      <c r="V25" s="17"/>
      <c r="W25" s="15"/>
      <c r="X25" s="15"/>
      <c r="Y25" s="16"/>
      <c r="Z25" s="17">
        <v>27</v>
      </c>
      <c r="AA25" s="15">
        <v>97</v>
      </c>
      <c r="AB25" s="16">
        <f t="shared" si="31"/>
        <v>124</v>
      </c>
      <c r="AE25" s="46"/>
      <c r="AF25" s="47"/>
      <c r="AG25" s="48"/>
    </row>
    <row r="26" spans="1:33" ht="15.75" thickBot="1">
      <c r="A26" s="142"/>
      <c r="B26" s="138"/>
      <c r="C26" s="10" t="s">
        <v>35</v>
      </c>
      <c r="D26" s="17">
        <v>2387</v>
      </c>
      <c r="E26" s="15">
        <v>2285</v>
      </c>
      <c r="F26" s="16">
        <f t="shared" si="24"/>
        <v>4672</v>
      </c>
      <c r="G26" s="17">
        <v>2629</v>
      </c>
      <c r="H26" s="15">
        <v>2497</v>
      </c>
      <c r="I26" s="16">
        <f aca="true" t="shared" si="34" ref="I26:I28">SUM(G26:H26)</f>
        <v>5126</v>
      </c>
      <c r="J26" s="17">
        <v>2769</v>
      </c>
      <c r="K26" s="15">
        <v>2530</v>
      </c>
      <c r="L26" s="16">
        <f aca="true" t="shared" si="35" ref="L26:L28">SUM(J26:K26)</f>
        <v>5299</v>
      </c>
      <c r="M26" s="17">
        <v>2810</v>
      </c>
      <c r="N26" s="15">
        <v>2633</v>
      </c>
      <c r="O26" s="16">
        <f aca="true" t="shared" si="36" ref="O26:O28">SUM(M26:N26)</f>
        <v>5443</v>
      </c>
      <c r="P26" s="17">
        <v>2884</v>
      </c>
      <c r="Q26" s="15">
        <v>2713</v>
      </c>
      <c r="R26" s="16">
        <f aca="true" t="shared" si="37" ref="R26:R28">SUM(P26:Q26)</f>
        <v>5597</v>
      </c>
      <c r="S26" s="17">
        <v>2906</v>
      </c>
      <c r="T26" s="15">
        <v>2756</v>
      </c>
      <c r="U26" s="16">
        <f t="shared" si="29"/>
        <v>5662</v>
      </c>
      <c r="V26" s="17">
        <v>3225</v>
      </c>
      <c r="W26" s="15">
        <v>2909</v>
      </c>
      <c r="X26" s="15"/>
      <c r="Y26" s="16">
        <f t="shared" si="33"/>
        <v>6134</v>
      </c>
      <c r="Z26" s="17">
        <v>3481</v>
      </c>
      <c r="AA26" s="15">
        <v>3109</v>
      </c>
      <c r="AB26" s="16">
        <f t="shared" si="31"/>
        <v>6590</v>
      </c>
      <c r="AE26" s="46">
        <f t="shared" si="9"/>
        <v>145.83158776707162</v>
      </c>
      <c r="AF26" s="47">
        <f t="shared" si="10"/>
        <v>136.0612691466083</v>
      </c>
      <c r="AG26" s="48">
        <f t="shared" si="11"/>
        <v>141.05308219178085</v>
      </c>
    </row>
    <row r="27" spans="1:33" ht="15.75" thickBot="1">
      <c r="A27" s="142"/>
      <c r="B27" s="138"/>
      <c r="C27" s="10" t="s">
        <v>28</v>
      </c>
      <c r="D27" s="17">
        <v>60</v>
      </c>
      <c r="E27" s="15">
        <v>9</v>
      </c>
      <c r="F27" s="16">
        <f t="shared" si="24"/>
        <v>69</v>
      </c>
      <c r="G27" s="17">
        <v>62</v>
      </c>
      <c r="H27" s="15">
        <v>18</v>
      </c>
      <c r="I27" s="16">
        <f t="shared" si="34"/>
        <v>80</v>
      </c>
      <c r="J27" s="17">
        <v>71</v>
      </c>
      <c r="K27" s="15">
        <v>14</v>
      </c>
      <c r="L27" s="16">
        <f t="shared" si="35"/>
        <v>85</v>
      </c>
      <c r="M27" s="17">
        <v>39</v>
      </c>
      <c r="N27" s="15">
        <v>7</v>
      </c>
      <c r="O27" s="16">
        <f t="shared" si="36"/>
        <v>46</v>
      </c>
      <c r="P27" s="17">
        <v>25</v>
      </c>
      <c r="Q27" s="15">
        <v>3</v>
      </c>
      <c r="R27" s="16">
        <f t="shared" si="37"/>
        <v>28</v>
      </c>
      <c r="S27" s="17">
        <v>21</v>
      </c>
      <c r="T27" s="15">
        <v>5</v>
      </c>
      <c r="U27" s="16">
        <f t="shared" si="29"/>
        <v>26</v>
      </c>
      <c r="V27" s="17">
        <v>54</v>
      </c>
      <c r="W27" s="15">
        <v>3</v>
      </c>
      <c r="X27" s="15"/>
      <c r="Y27" s="16">
        <f t="shared" si="33"/>
        <v>57</v>
      </c>
      <c r="Z27" s="17">
        <v>64</v>
      </c>
      <c r="AA27" s="15">
        <v>1</v>
      </c>
      <c r="AB27" s="16">
        <f t="shared" si="31"/>
        <v>65</v>
      </c>
      <c r="AE27" s="46">
        <f t="shared" si="9"/>
        <v>106.66666666666667</v>
      </c>
      <c r="AF27" s="47">
        <f t="shared" si="10"/>
        <v>11.11111111111111</v>
      </c>
      <c r="AG27" s="48">
        <f t="shared" si="11"/>
        <v>94.20289855072464</v>
      </c>
    </row>
    <row r="28" spans="1:33" ht="15.75" thickBot="1">
      <c r="A28" s="142"/>
      <c r="B28" s="138"/>
      <c r="C28" s="10" t="s">
        <v>58</v>
      </c>
      <c r="D28" s="17">
        <v>163</v>
      </c>
      <c r="E28" s="15">
        <v>101</v>
      </c>
      <c r="F28" s="16">
        <f t="shared" si="24"/>
        <v>264</v>
      </c>
      <c r="G28" s="17">
        <v>188</v>
      </c>
      <c r="H28" s="15">
        <v>98</v>
      </c>
      <c r="I28" s="16">
        <f t="shared" si="34"/>
        <v>286</v>
      </c>
      <c r="J28" s="17">
        <v>171</v>
      </c>
      <c r="K28" s="15">
        <v>86</v>
      </c>
      <c r="L28" s="16">
        <f t="shared" si="35"/>
        <v>257</v>
      </c>
      <c r="M28" s="17">
        <v>180</v>
      </c>
      <c r="N28" s="15">
        <v>78</v>
      </c>
      <c r="O28" s="16">
        <f t="shared" si="36"/>
        <v>258</v>
      </c>
      <c r="P28" s="17">
        <v>198</v>
      </c>
      <c r="Q28" s="15">
        <v>98</v>
      </c>
      <c r="R28" s="16">
        <f t="shared" si="37"/>
        <v>296</v>
      </c>
      <c r="S28" s="17">
        <v>167</v>
      </c>
      <c r="T28" s="15">
        <v>91</v>
      </c>
      <c r="U28" s="16">
        <f t="shared" si="29"/>
        <v>258</v>
      </c>
      <c r="V28" s="17">
        <v>148</v>
      </c>
      <c r="W28" s="15">
        <v>75</v>
      </c>
      <c r="X28" s="15"/>
      <c r="Y28" s="16">
        <f t="shared" si="33"/>
        <v>223</v>
      </c>
      <c r="Z28" s="17">
        <v>142</v>
      </c>
      <c r="AA28" s="15">
        <v>62</v>
      </c>
      <c r="AB28" s="16">
        <f t="shared" si="31"/>
        <v>204</v>
      </c>
      <c r="AE28" s="46">
        <f t="shared" si="9"/>
        <v>87.11656441717791</v>
      </c>
      <c r="AF28" s="47">
        <f t="shared" si="10"/>
        <v>61.386138613861384</v>
      </c>
      <c r="AG28" s="48">
        <f t="shared" si="11"/>
        <v>77.27272727272727</v>
      </c>
    </row>
    <row r="29" spans="1:33" ht="15.75" thickBot="1">
      <c r="A29" s="142"/>
      <c r="B29" s="138"/>
      <c r="C29" s="10" t="s">
        <v>59</v>
      </c>
      <c r="D29" s="17">
        <v>3044</v>
      </c>
      <c r="E29" s="15">
        <v>318</v>
      </c>
      <c r="F29" s="16">
        <f t="shared" si="24"/>
        <v>3362</v>
      </c>
      <c r="G29" s="17">
        <v>3208</v>
      </c>
      <c r="H29" s="15">
        <v>323</v>
      </c>
      <c r="I29" s="16">
        <f aca="true" t="shared" si="38" ref="I29">SUM(G29:H29)</f>
        <v>3531</v>
      </c>
      <c r="J29" s="17">
        <v>3234</v>
      </c>
      <c r="K29" s="15">
        <v>329</v>
      </c>
      <c r="L29" s="16">
        <f aca="true" t="shared" si="39" ref="L29">SUM(J29:K29)</f>
        <v>3563</v>
      </c>
      <c r="M29" s="17">
        <v>3475</v>
      </c>
      <c r="N29" s="15">
        <v>391</v>
      </c>
      <c r="O29" s="16">
        <f aca="true" t="shared" si="40" ref="O29">SUM(M29:N29)</f>
        <v>3866</v>
      </c>
      <c r="P29" s="17">
        <v>3329</v>
      </c>
      <c r="Q29" s="15">
        <v>452</v>
      </c>
      <c r="R29" s="16">
        <f aca="true" t="shared" si="41" ref="R29">SUM(P29:Q29)</f>
        <v>3781</v>
      </c>
      <c r="S29" s="17">
        <v>3369</v>
      </c>
      <c r="T29" s="15">
        <v>483</v>
      </c>
      <c r="U29" s="16">
        <f t="shared" si="29"/>
        <v>3852</v>
      </c>
      <c r="V29" s="17">
        <v>3552</v>
      </c>
      <c r="W29" s="15">
        <v>551</v>
      </c>
      <c r="X29" s="15"/>
      <c r="Y29" s="16">
        <f t="shared" si="33"/>
        <v>4103</v>
      </c>
      <c r="Z29" s="17">
        <v>3506</v>
      </c>
      <c r="AA29" s="15">
        <v>557</v>
      </c>
      <c r="AB29" s="16">
        <f t="shared" si="31"/>
        <v>4063</v>
      </c>
      <c r="AE29" s="46">
        <f t="shared" si="9"/>
        <v>115.17739816031538</v>
      </c>
      <c r="AF29" s="47">
        <f t="shared" si="10"/>
        <v>175.1572327044025</v>
      </c>
      <c r="AG29" s="48">
        <f t="shared" si="11"/>
        <v>120.85068411659728</v>
      </c>
    </row>
    <row r="30" spans="1:33" ht="15.75" thickBot="1">
      <c r="A30" s="142"/>
      <c r="B30" s="139"/>
      <c r="C30" s="11" t="s">
        <v>5</v>
      </c>
      <c r="D30" s="20">
        <f aca="true" t="shared" si="42" ref="D30:R30">SUM(D21:D29)</f>
        <v>8112</v>
      </c>
      <c r="E30" s="18">
        <f t="shared" si="42"/>
        <v>6865</v>
      </c>
      <c r="F30" s="19">
        <f t="shared" si="42"/>
        <v>14977</v>
      </c>
      <c r="G30" s="20">
        <f t="shared" si="42"/>
        <v>8163</v>
      </c>
      <c r="H30" s="18">
        <f t="shared" si="42"/>
        <v>5901</v>
      </c>
      <c r="I30" s="19">
        <f t="shared" si="42"/>
        <v>14064</v>
      </c>
      <c r="J30" s="20">
        <f t="shared" si="42"/>
        <v>8386</v>
      </c>
      <c r="K30" s="18">
        <f t="shared" si="42"/>
        <v>5972</v>
      </c>
      <c r="L30" s="19">
        <f t="shared" si="42"/>
        <v>14358</v>
      </c>
      <c r="M30" s="20">
        <f t="shared" si="42"/>
        <v>8715</v>
      </c>
      <c r="N30" s="18">
        <f t="shared" si="42"/>
        <v>6193</v>
      </c>
      <c r="O30" s="19">
        <f t="shared" si="42"/>
        <v>14908</v>
      </c>
      <c r="P30" s="20">
        <f t="shared" si="42"/>
        <v>8713</v>
      </c>
      <c r="Q30" s="18">
        <f t="shared" si="42"/>
        <v>6516</v>
      </c>
      <c r="R30" s="19">
        <f t="shared" si="42"/>
        <v>15229</v>
      </c>
      <c r="S30" s="20">
        <f aca="true" t="shared" si="43" ref="S30:U30">SUM(S21:S29)</f>
        <v>8868</v>
      </c>
      <c r="T30" s="18">
        <f t="shared" si="43"/>
        <v>6702</v>
      </c>
      <c r="U30" s="19">
        <f t="shared" si="43"/>
        <v>15570</v>
      </c>
      <c r="V30" s="20">
        <f aca="true" t="shared" si="44" ref="V30:W30">SUM(V21:V29)</f>
        <v>9695</v>
      </c>
      <c r="W30" s="18">
        <f t="shared" si="44"/>
        <v>7201</v>
      </c>
      <c r="X30" s="18">
        <f aca="true" t="shared" si="45" ref="X30">SUM(X21:X29)</f>
        <v>0</v>
      </c>
      <c r="Y30" s="19">
        <f t="shared" si="33"/>
        <v>16896</v>
      </c>
      <c r="Z30" s="20">
        <f aca="true" t="shared" si="46" ref="Z30:AB30">SUM(Z21:Z29)</f>
        <v>10063</v>
      </c>
      <c r="AA30" s="18">
        <f t="shared" si="46"/>
        <v>7667</v>
      </c>
      <c r="AB30" s="19">
        <f t="shared" si="46"/>
        <v>17730</v>
      </c>
      <c r="AE30" s="49">
        <f t="shared" si="9"/>
        <v>124.05078895463511</v>
      </c>
      <c r="AF30" s="50">
        <f t="shared" si="10"/>
        <v>111.68244719592133</v>
      </c>
      <c r="AG30" s="51">
        <f t="shared" si="11"/>
        <v>118.38151832810308</v>
      </c>
    </row>
    <row r="31" spans="1:33" ht="15.75" thickBot="1">
      <c r="A31" s="143"/>
      <c r="B31" s="140" t="s">
        <v>6</v>
      </c>
      <c r="C31" s="141"/>
      <c r="D31" s="90">
        <f aca="true" t="shared" si="47" ref="D31:R31">D20+D30</f>
        <v>35815</v>
      </c>
      <c r="E31" s="91">
        <f t="shared" si="47"/>
        <v>51845</v>
      </c>
      <c r="F31" s="92">
        <f t="shared" si="47"/>
        <v>87660</v>
      </c>
      <c r="G31" s="90">
        <f t="shared" si="47"/>
        <v>36727</v>
      </c>
      <c r="H31" s="91">
        <f t="shared" si="47"/>
        <v>51792</v>
      </c>
      <c r="I31" s="92">
        <f t="shared" si="47"/>
        <v>88519</v>
      </c>
      <c r="J31" s="90">
        <f t="shared" si="47"/>
        <v>37319</v>
      </c>
      <c r="K31" s="91">
        <f t="shared" si="47"/>
        <v>51772</v>
      </c>
      <c r="L31" s="92">
        <f t="shared" si="47"/>
        <v>89091</v>
      </c>
      <c r="M31" s="90">
        <f t="shared" si="47"/>
        <v>38646</v>
      </c>
      <c r="N31" s="91">
        <f t="shared" si="47"/>
        <v>52573</v>
      </c>
      <c r="O31" s="92">
        <f t="shared" si="47"/>
        <v>91219</v>
      </c>
      <c r="P31" s="90">
        <f t="shared" si="47"/>
        <v>38670</v>
      </c>
      <c r="Q31" s="91">
        <f t="shared" si="47"/>
        <v>52684</v>
      </c>
      <c r="R31" s="92">
        <f t="shared" si="47"/>
        <v>91354</v>
      </c>
      <c r="S31" s="90">
        <f aca="true" t="shared" si="48" ref="S31:U31">S20+S30</f>
        <v>38857</v>
      </c>
      <c r="T31" s="91">
        <f t="shared" si="48"/>
        <v>53103</v>
      </c>
      <c r="U31" s="92">
        <f t="shared" si="48"/>
        <v>91960</v>
      </c>
      <c r="V31" s="90">
        <f aca="true" t="shared" si="49" ref="V31:W31">V20+V30</f>
        <v>40484</v>
      </c>
      <c r="W31" s="91">
        <f t="shared" si="49"/>
        <v>54151</v>
      </c>
      <c r="X31" s="91">
        <f aca="true" t="shared" si="50" ref="X31">X20+X30</f>
        <v>2</v>
      </c>
      <c r="Y31" s="92">
        <f t="shared" si="33"/>
        <v>94637</v>
      </c>
      <c r="Z31" s="90">
        <f aca="true" t="shared" si="51" ref="Z31:AB31">Z20+Z30</f>
        <v>42012</v>
      </c>
      <c r="AA31" s="91">
        <f t="shared" si="51"/>
        <v>55586</v>
      </c>
      <c r="AB31" s="92">
        <f t="shared" si="51"/>
        <v>97598</v>
      </c>
      <c r="AE31" s="93">
        <f t="shared" si="9"/>
        <v>117.30280608683512</v>
      </c>
      <c r="AF31" s="94">
        <f t="shared" si="10"/>
        <v>107.215739222683</v>
      </c>
      <c r="AG31" s="95">
        <f t="shared" si="11"/>
        <v>111.3369838010495</v>
      </c>
    </row>
    <row r="32" spans="1:33" ht="15.75" thickBot="1">
      <c r="A32" s="135" t="s">
        <v>7</v>
      </c>
      <c r="B32" s="144" t="s">
        <v>1</v>
      </c>
      <c r="C32" s="58" t="s">
        <v>10</v>
      </c>
      <c r="D32" s="59">
        <v>749</v>
      </c>
      <c r="E32" s="60">
        <v>1079</v>
      </c>
      <c r="F32" s="61">
        <f aca="true" t="shared" si="52" ref="F32:F34">SUM(D32:E32)</f>
        <v>1828</v>
      </c>
      <c r="G32" s="59">
        <v>722</v>
      </c>
      <c r="H32" s="60">
        <v>1037</v>
      </c>
      <c r="I32" s="61">
        <f aca="true" t="shared" si="53" ref="I32:I34">SUM(G32:H32)</f>
        <v>1759</v>
      </c>
      <c r="J32" s="59">
        <v>635</v>
      </c>
      <c r="K32" s="60">
        <v>963</v>
      </c>
      <c r="L32" s="61">
        <f aca="true" t="shared" si="54" ref="L32:L34">SUM(J32:K32)</f>
        <v>1598</v>
      </c>
      <c r="M32" s="59">
        <v>570</v>
      </c>
      <c r="N32" s="60">
        <v>972</v>
      </c>
      <c r="O32" s="61">
        <f aca="true" t="shared" si="55" ref="O32:O34">SUM(M32:N32)</f>
        <v>1542</v>
      </c>
      <c r="P32" s="59">
        <v>584</v>
      </c>
      <c r="Q32" s="60">
        <v>1035</v>
      </c>
      <c r="R32" s="61">
        <f aca="true" t="shared" si="56" ref="R32:R34">SUM(P32:Q32)</f>
        <v>1619</v>
      </c>
      <c r="S32" s="59">
        <v>599</v>
      </c>
      <c r="T32" s="60">
        <v>967</v>
      </c>
      <c r="U32" s="61">
        <f aca="true" t="shared" si="57" ref="U32:U34">SUM(S32:T32)</f>
        <v>1566</v>
      </c>
      <c r="V32" s="59">
        <v>587</v>
      </c>
      <c r="W32" s="60">
        <v>985</v>
      </c>
      <c r="X32" s="60"/>
      <c r="Y32" s="61">
        <f t="shared" si="33"/>
        <v>1572</v>
      </c>
      <c r="Z32" s="59">
        <v>571</v>
      </c>
      <c r="AA32" s="60">
        <v>1059</v>
      </c>
      <c r="AB32" s="61">
        <f aca="true" t="shared" si="58" ref="AB32:AB34">SUM(Z32:AA32)</f>
        <v>1630</v>
      </c>
      <c r="AC32" s="62"/>
      <c r="AD32" s="62"/>
      <c r="AE32" s="63">
        <f t="shared" si="9"/>
        <v>76.23497997329774</v>
      </c>
      <c r="AF32" s="64">
        <f t="shared" si="10"/>
        <v>98.14643188137164</v>
      </c>
      <c r="AG32" s="65">
        <f t="shared" si="11"/>
        <v>89.16849015317287</v>
      </c>
    </row>
    <row r="33" spans="1:33" ht="15.75" thickBot="1">
      <c r="A33" s="135"/>
      <c r="B33" s="144"/>
      <c r="C33" s="66" t="s">
        <v>9</v>
      </c>
      <c r="D33" s="67">
        <v>10</v>
      </c>
      <c r="E33" s="68">
        <v>17</v>
      </c>
      <c r="F33" s="69">
        <f t="shared" si="52"/>
        <v>27</v>
      </c>
      <c r="G33" s="67">
        <v>12</v>
      </c>
      <c r="H33" s="68">
        <v>20</v>
      </c>
      <c r="I33" s="69">
        <f t="shared" si="53"/>
        <v>32</v>
      </c>
      <c r="J33" s="67">
        <v>6</v>
      </c>
      <c r="K33" s="68">
        <v>21</v>
      </c>
      <c r="L33" s="69">
        <f t="shared" si="54"/>
        <v>27</v>
      </c>
      <c r="M33" s="67">
        <v>5</v>
      </c>
      <c r="N33" s="68">
        <v>10</v>
      </c>
      <c r="O33" s="69">
        <f t="shared" si="55"/>
        <v>15</v>
      </c>
      <c r="P33" s="67">
        <v>9</v>
      </c>
      <c r="Q33" s="68">
        <v>28</v>
      </c>
      <c r="R33" s="69">
        <f t="shared" si="56"/>
        <v>37</v>
      </c>
      <c r="S33" s="67">
        <v>12</v>
      </c>
      <c r="T33" s="68">
        <v>26</v>
      </c>
      <c r="U33" s="69">
        <f t="shared" si="57"/>
        <v>38</v>
      </c>
      <c r="V33" s="67">
        <v>18</v>
      </c>
      <c r="W33" s="68">
        <v>29</v>
      </c>
      <c r="X33" s="68"/>
      <c r="Y33" s="69">
        <f t="shared" si="33"/>
        <v>47</v>
      </c>
      <c r="Z33" s="67">
        <v>26</v>
      </c>
      <c r="AA33" s="68">
        <v>30</v>
      </c>
      <c r="AB33" s="69">
        <f t="shared" si="58"/>
        <v>56</v>
      </c>
      <c r="AC33" s="62"/>
      <c r="AD33" s="62"/>
      <c r="AE33" s="70">
        <f t="shared" si="9"/>
        <v>260</v>
      </c>
      <c r="AF33" s="71">
        <f t="shared" si="10"/>
        <v>176.47058823529412</v>
      </c>
      <c r="AG33" s="72">
        <f t="shared" si="11"/>
        <v>207.4074074074074</v>
      </c>
    </row>
    <row r="34" spans="1:33" ht="15.75" thickBot="1">
      <c r="A34" s="135"/>
      <c r="B34" s="144"/>
      <c r="C34" s="66" t="s">
        <v>8</v>
      </c>
      <c r="D34" s="67">
        <v>254</v>
      </c>
      <c r="E34" s="68">
        <v>152</v>
      </c>
      <c r="F34" s="69">
        <f t="shared" si="52"/>
        <v>406</v>
      </c>
      <c r="G34" s="67">
        <v>270</v>
      </c>
      <c r="H34" s="68">
        <v>147</v>
      </c>
      <c r="I34" s="69">
        <f t="shared" si="53"/>
        <v>417</v>
      </c>
      <c r="J34" s="67">
        <v>289</v>
      </c>
      <c r="K34" s="68">
        <v>142</v>
      </c>
      <c r="L34" s="69">
        <f t="shared" si="54"/>
        <v>431</v>
      </c>
      <c r="M34" s="67">
        <v>314</v>
      </c>
      <c r="N34" s="68">
        <v>131</v>
      </c>
      <c r="O34" s="69">
        <f t="shared" si="55"/>
        <v>445</v>
      </c>
      <c r="P34" s="67">
        <v>314</v>
      </c>
      <c r="Q34" s="68">
        <v>136</v>
      </c>
      <c r="R34" s="69">
        <f t="shared" si="56"/>
        <v>450</v>
      </c>
      <c r="S34" s="67">
        <v>298</v>
      </c>
      <c r="T34" s="68">
        <v>142</v>
      </c>
      <c r="U34" s="69">
        <f t="shared" si="57"/>
        <v>440</v>
      </c>
      <c r="V34" s="67">
        <v>284</v>
      </c>
      <c r="W34" s="68">
        <v>137</v>
      </c>
      <c r="X34" s="68"/>
      <c r="Y34" s="69">
        <f t="shared" si="33"/>
        <v>421</v>
      </c>
      <c r="Z34" s="67">
        <v>267</v>
      </c>
      <c r="AA34" s="68">
        <v>140</v>
      </c>
      <c r="AB34" s="69">
        <f t="shared" si="58"/>
        <v>407</v>
      </c>
      <c r="AC34" s="62"/>
      <c r="AD34" s="62"/>
      <c r="AE34" s="70">
        <f t="shared" si="9"/>
        <v>105.11811023622046</v>
      </c>
      <c r="AF34" s="71">
        <f t="shared" si="10"/>
        <v>92.10526315789474</v>
      </c>
      <c r="AG34" s="72">
        <f t="shared" si="11"/>
        <v>100.24630541871922</v>
      </c>
    </row>
    <row r="35" spans="1:33" ht="15.75" thickBot="1">
      <c r="A35" s="135"/>
      <c r="B35" s="144"/>
      <c r="C35" s="73" t="s">
        <v>5</v>
      </c>
      <c r="D35" s="74">
        <f aca="true" t="shared" si="59" ref="D35:F35">SUM(D32:D34)</f>
        <v>1013</v>
      </c>
      <c r="E35" s="75">
        <f t="shared" si="59"/>
        <v>1248</v>
      </c>
      <c r="F35" s="76">
        <f t="shared" si="59"/>
        <v>2261</v>
      </c>
      <c r="G35" s="74">
        <f aca="true" t="shared" si="60" ref="G35:I35">SUM(G32:G34)</f>
        <v>1004</v>
      </c>
      <c r="H35" s="75">
        <f t="shared" si="60"/>
        <v>1204</v>
      </c>
      <c r="I35" s="76">
        <f t="shared" si="60"/>
        <v>2208</v>
      </c>
      <c r="J35" s="74">
        <f aca="true" t="shared" si="61" ref="J35:L35">SUM(J32:J34)</f>
        <v>930</v>
      </c>
      <c r="K35" s="75">
        <f t="shared" si="61"/>
        <v>1126</v>
      </c>
      <c r="L35" s="76">
        <f t="shared" si="61"/>
        <v>2056</v>
      </c>
      <c r="M35" s="74">
        <f aca="true" t="shared" si="62" ref="M35:O35">SUM(M32:M34)</f>
        <v>889</v>
      </c>
      <c r="N35" s="75">
        <f t="shared" si="62"/>
        <v>1113</v>
      </c>
      <c r="O35" s="76">
        <f t="shared" si="62"/>
        <v>2002</v>
      </c>
      <c r="P35" s="74">
        <f aca="true" t="shared" si="63" ref="P35:R35">SUM(P32:P34)</f>
        <v>907</v>
      </c>
      <c r="Q35" s="75">
        <f t="shared" si="63"/>
        <v>1199</v>
      </c>
      <c r="R35" s="76">
        <f t="shared" si="63"/>
        <v>2106</v>
      </c>
      <c r="S35" s="74">
        <f aca="true" t="shared" si="64" ref="S35:U35">SUM(S32:S34)</f>
        <v>909</v>
      </c>
      <c r="T35" s="75">
        <f t="shared" si="64"/>
        <v>1135</v>
      </c>
      <c r="U35" s="76">
        <f t="shared" si="64"/>
        <v>2044</v>
      </c>
      <c r="V35" s="74">
        <f aca="true" t="shared" si="65" ref="V35:X35">SUM(V32:V34)</f>
        <v>889</v>
      </c>
      <c r="W35" s="75">
        <f t="shared" si="65"/>
        <v>1151</v>
      </c>
      <c r="X35" s="75">
        <f t="shared" si="65"/>
        <v>0</v>
      </c>
      <c r="Y35" s="76">
        <f t="shared" si="33"/>
        <v>2040</v>
      </c>
      <c r="Z35" s="74">
        <f aca="true" t="shared" si="66" ref="Z35:AB35">SUM(Z32:Z34)</f>
        <v>864</v>
      </c>
      <c r="AA35" s="75">
        <f t="shared" si="66"/>
        <v>1229</v>
      </c>
      <c r="AB35" s="76">
        <f t="shared" si="66"/>
        <v>2093</v>
      </c>
      <c r="AC35" s="62"/>
      <c r="AD35" s="62"/>
      <c r="AE35" s="77">
        <f t="shared" si="9"/>
        <v>85.29121421520237</v>
      </c>
      <c r="AF35" s="78">
        <f t="shared" si="10"/>
        <v>98.4775641025641</v>
      </c>
      <c r="AG35" s="79">
        <f t="shared" si="11"/>
        <v>92.56965944272446</v>
      </c>
    </row>
    <row r="36" spans="1:33" ht="15.75" thickBot="1">
      <c r="A36" s="135"/>
      <c r="B36" s="145" t="s">
        <v>4</v>
      </c>
      <c r="C36" s="80" t="s">
        <v>10</v>
      </c>
      <c r="D36" s="67">
        <v>1154</v>
      </c>
      <c r="E36" s="68">
        <v>2238</v>
      </c>
      <c r="F36" s="69">
        <f aca="true" t="shared" si="67" ref="F36:F40">SUM(D36:E36)</f>
        <v>3392</v>
      </c>
      <c r="G36" s="67">
        <v>1160</v>
      </c>
      <c r="H36" s="68">
        <v>2184</v>
      </c>
      <c r="I36" s="69">
        <f aca="true" t="shared" si="68" ref="I36:I40">SUM(G36:H36)</f>
        <v>3344</v>
      </c>
      <c r="J36" s="67">
        <v>1218</v>
      </c>
      <c r="K36" s="68">
        <v>2202</v>
      </c>
      <c r="L36" s="69">
        <f aca="true" t="shared" si="69" ref="L36:L40">SUM(J36:K36)</f>
        <v>3420</v>
      </c>
      <c r="M36" s="67">
        <v>1230</v>
      </c>
      <c r="N36" s="68">
        <v>2299</v>
      </c>
      <c r="O36" s="69">
        <f aca="true" t="shared" si="70" ref="O36:O40">SUM(M36:N36)</f>
        <v>3529</v>
      </c>
      <c r="P36" s="67">
        <v>1237</v>
      </c>
      <c r="Q36" s="68">
        <v>2313</v>
      </c>
      <c r="R36" s="69">
        <f aca="true" t="shared" si="71" ref="R36:R40">SUM(P36:Q36)</f>
        <v>3550</v>
      </c>
      <c r="S36" s="67">
        <v>1274</v>
      </c>
      <c r="T36" s="68">
        <v>2452</v>
      </c>
      <c r="U36" s="69">
        <f aca="true" t="shared" si="72" ref="U36:U40">SUM(S36:T36)</f>
        <v>3726</v>
      </c>
      <c r="V36" s="67">
        <v>1294</v>
      </c>
      <c r="W36" s="68">
        <v>2540</v>
      </c>
      <c r="X36" s="68"/>
      <c r="Y36" s="69">
        <f t="shared" si="33"/>
        <v>3834</v>
      </c>
      <c r="Z36" s="67">
        <v>1305</v>
      </c>
      <c r="AA36" s="68">
        <v>2626</v>
      </c>
      <c r="AB36" s="69">
        <f aca="true" t="shared" si="73" ref="AB36:AB40">SUM(Z36:AA36)</f>
        <v>3931</v>
      </c>
      <c r="AC36" s="62"/>
      <c r="AD36" s="62"/>
      <c r="AE36" s="70">
        <f t="shared" si="9"/>
        <v>113.08492201039861</v>
      </c>
      <c r="AF36" s="71">
        <f t="shared" si="10"/>
        <v>117.33690795352993</v>
      </c>
      <c r="AG36" s="72">
        <f t="shared" si="11"/>
        <v>115.89033018867924</v>
      </c>
    </row>
    <row r="37" spans="1:33" ht="15.75" thickBot="1">
      <c r="A37" s="135"/>
      <c r="B37" s="145"/>
      <c r="C37" s="80" t="s">
        <v>9</v>
      </c>
      <c r="D37" s="67">
        <v>596</v>
      </c>
      <c r="E37" s="68">
        <v>618</v>
      </c>
      <c r="F37" s="69">
        <f t="shared" si="67"/>
        <v>1214</v>
      </c>
      <c r="G37" s="67">
        <v>612</v>
      </c>
      <c r="H37" s="68">
        <v>607</v>
      </c>
      <c r="I37" s="69">
        <f t="shared" si="68"/>
        <v>1219</v>
      </c>
      <c r="J37" s="67">
        <v>659</v>
      </c>
      <c r="K37" s="68">
        <v>619</v>
      </c>
      <c r="L37" s="69">
        <f t="shared" si="69"/>
        <v>1278</v>
      </c>
      <c r="M37" s="67">
        <v>720</v>
      </c>
      <c r="N37" s="68">
        <v>657</v>
      </c>
      <c r="O37" s="69">
        <f t="shared" si="70"/>
        <v>1377</v>
      </c>
      <c r="P37" s="67">
        <v>664</v>
      </c>
      <c r="Q37" s="68">
        <v>645</v>
      </c>
      <c r="R37" s="69">
        <f t="shared" si="71"/>
        <v>1309</v>
      </c>
      <c r="S37" s="67">
        <v>739</v>
      </c>
      <c r="T37" s="68">
        <v>706</v>
      </c>
      <c r="U37" s="69">
        <f t="shared" si="72"/>
        <v>1445</v>
      </c>
      <c r="V37" s="67">
        <v>741</v>
      </c>
      <c r="W37" s="68">
        <v>698</v>
      </c>
      <c r="X37" s="68"/>
      <c r="Y37" s="69">
        <f t="shared" si="33"/>
        <v>1439</v>
      </c>
      <c r="Z37" s="67">
        <v>748</v>
      </c>
      <c r="AA37" s="68">
        <v>688</v>
      </c>
      <c r="AB37" s="69">
        <f t="shared" si="73"/>
        <v>1436</v>
      </c>
      <c r="AC37" s="62"/>
      <c r="AD37" s="62"/>
      <c r="AE37" s="70">
        <f t="shared" si="9"/>
        <v>125.503355704698</v>
      </c>
      <c r="AF37" s="71">
        <f t="shared" si="10"/>
        <v>111.32686084142395</v>
      </c>
      <c r="AG37" s="72">
        <f t="shared" si="11"/>
        <v>118.28665568369028</v>
      </c>
    </row>
    <row r="38" spans="1:33" ht="15.75" thickBot="1">
      <c r="A38" s="135"/>
      <c r="B38" s="145"/>
      <c r="C38" s="80" t="s">
        <v>11</v>
      </c>
      <c r="D38" s="67">
        <v>146</v>
      </c>
      <c r="E38" s="68">
        <v>189</v>
      </c>
      <c r="F38" s="69">
        <f t="shared" si="67"/>
        <v>335</v>
      </c>
      <c r="G38" s="67">
        <v>139</v>
      </c>
      <c r="H38" s="68">
        <v>203</v>
      </c>
      <c r="I38" s="69">
        <f t="shared" si="68"/>
        <v>342</v>
      </c>
      <c r="J38" s="67">
        <v>128</v>
      </c>
      <c r="K38" s="68">
        <v>184</v>
      </c>
      <c r="L38" s="69">
        <f t="shared" si="69"/>
        <v>312</v>
      </c>
      <c r="M38" s="67">
        <v>128</v>
      </c>
      <c r="N38" s="68">
        <v>172</v>
      </c>
      <c r="O38" s="69">
        <f t="shared" si="70"/>
        <v>300</v>
      </c>
      <c r="P38" s="67">
        <v>139</v>
      </c>
      <c r="Q38" s="68">
        <v>158</v>
      </c>
      <c r="R38" s="69">
        <f t="shared" si="71"/>
        <v>297</v>
      </c>
      <c r="S38" s="67">
        <v>140</v>
      </c>
      <c r="T38" s="68">
        <v>169</v>
      </c>
      <c r="U38" s="69">
        <f t="shared" si="72"/>
        <v>309</v>
      </c>
      <c r="V38" s="67">
        <v>151</v>
      </c>
      <c r="W38" s="68">
        <v>163</v>
      </c>
      <c r="X38" s="68"/>
      <c r="Y38" s="69">
        <f t="shared" si="33"/>
        <v>314</v>
      </c>
      <c r="Z38" s="67">
        <v>114</v>
      </c>
      <c r="AA38" s="68">
        <v>126</v>
      </c>
      <c r="AB38" s="69">
        <f t="shared" si="73"/>
        <v>240</v>
      </c>
      <c r="AC38" s="62"/>
      <c r="AD38" s="62"/>
      <c r="AE38" s="70">
        <f t="shared" si="9"/>
        <v>78.08219178082192</v>
      </c>
      <c r="AF38" s="71">
        <f t="shared" si="10"/>
        <v>66.66666666666666</v>
      </c>
      <c r="AG38" s="72">
        <f t="shared" si="11"/>
        <v>71.64179104477611</v>
      </c>
    </row>
    <row r="39" spans="1:33" ht="15.75" thickBot="1">
      <c r="A39" s="135"/>
      <c r="B39" s="145"/>
      <c r="C39" s="80" t="s">
        <v>68</v>
      </c>
      <c r="D39" s="156"/>
      <c r="E39" s="157"/>
      <c r="F39" s="158"/>
      <c r="G39" s="156"/>
      <c r="H39" s="157"/>
      <c r="I39" s="158"/>
      <c r="J39" s="156"/>
      <c r="K39" s="157"/>
      <c r="L39" s="158"/>
      <c r="M39" s="156"/>
      <c r="N39" s="157"/>
      <c r="O39" s="158"/>
      <c r="P39" s="156"/>
      <c r="Q39" s="157"/>
      <c r="R39" s="158"/>
      <c r="S39" s="156"/>
      <c r="T39" s="157"/>
      <c r="U39" s="158"/>
      <c r="V39" s="156"/>
      <c r="W39" s="157"/>
      <c r="X39" s="157"/>
      <c r="Y39" s="158"/>
      <c r="Z39" s="67">
        <v>3</v>
      </c>
      <c r="AA39" s="68">
        <v>8</v>
      </c>
      <c r="AB39" s="69">
        <f t="shared" si="73"/>
        <v>11</v>
      </c>
      <c r="AC39" s="62"/>
      <c r="AD39" s="62"/>
      <c r="AE39" s="70"/>
      <c r="AF39" s="71"/>
      <c r="AG39" s="72"/>
    </row>
    <row r="40" spans="1:33" ht="15.75" thickBot="1">
      <c r="A40" s="135"/>
      <c r="B40" s="145"/>
      <c r="C40" s="80" t="s">
        <v>8</v>
      </c>
      <c r="D40" s="67">
        <v>219</v>
      </c>
      <c r="E40" s="68">
        <v>222</v>
      </c>
      <c r="F40" s="69">
        <f t="shared" si="67"/>
        <v>441</v>
      </c>
      <c r="G40" s="67">
        <v>231</v>
      </c>
      <c r="H40" s="68">
        <v>211</v>
      </c>
      <c r="I40" s="69">
        <f t="shared" si="68"/>
        <v>442</v>
      </c>
      <c r="J40" s="67">
        <v>236</v>
      </c>
      <c r="K40" s="68">
        <v>213</v>
      </c>
      <c r="L40" s="69">
        <f t="shared" si="69"/>
        <v>449</v>
      </c>
      <c r="M40" s="67">
        <v>254</v>
      </c>
      <c r="N40" s="68">
        <v>204</v>
      </c>
      <c r="O40" s="69">
        <f t="shared" si="70"/>
        <v>458</v>
      </c>
      <c r="P40" s="67">
        <v>250</v>
      </c>
      <c r="Q40" s="68">
        <v>231</v>
      </c>
      <c r="R40" s="69">
        <f t="shared" si="71"/>
        <v>481</v>
      </c>
      <c r="S40" s="67">
        <v>268</v>
      </c>
      <c r="T40" s="68">
        <v>228</v>
      </c>
      <c r="U40" s="69">
        <f t="shared" si="72"/>
        <v>496</v>
      </c>
      <c r="V40" s="67">
        <v>261</v>
      </c>
      <c r="W40" s="68">
        <v>242</v>
      </c>
      <c r="X40" s="68"/>
      <c r="Y40" s="69">
        <f t="shared" si="33"/>
        <v>503</v>
      </c>
      <c r="Z40" s="67">
        <v>265</v>
      </c>
      <c r="AA40" s="68">
        <v>259</v>
      </c>
      <c r="AB40" s="69">
        <f t="shared" si="73"/>
        <v>524</v>
      </c>
      <c r="AC40" s="62"/>
      <c r="AD40" s="62"/>
      <c r="AE40" s="70">
        <f>Z40/D40*100</f>
        <v>121.00456621004567</v>
      </c>
      <c r="AF40" s="71">
        <f t="shared" si="10"/>
        <v>116.66666666666667</v>
      </c>
      <c r="AG40" s="72">
        <f t="shared" si="11"/>
        <v>118.82086167800455</v>
      </c>
    </row>
    <row r="41" spans="1:33" ht="15.75" thickBot="1">
      <c r="A41" s="135"/>
      <c r="B41" s="145"/>
      <c r="C41" s="81" t="s">
        <v>5</v>
      </c>
      <c r="D41" s="82">
        <f aca="true" t="shared" si="74" ref="D41:F41">SUM(D36:D40)</f>
        <v>2115</v>
      </c>
      <c r="E41" s="83">
        <f t="shared" si="74"/>
        <v>3267</v>
      </c>
      <c r="F41" s="84">
        <f t="shared" si="74"/>
        <v>5382</v>
      </c>
      <c r="G41" s="82">
        <f aca="true" t="shared" si="75" ref="G41:I41">SUM(G36:G40)</f>
        <v>2142</v>
      </c>
      <c r="H41" s="83">
        <f t="shared" si="75"/>
        <v>3205</v>
      </c>
      <c r="I41" s="84">
        <f t="shared" si="75"/>
        <v>5347</v>
      </c>
      <c r="J41" s="82">
        <f aca="true" t="shared" si="76" ref="J41:L41">SUM(J36:J40)</f>
        <v>2241</v>
      </c>
      <c r="K41" s="83">
        <f t="shared" si="76"/>
        <v>3218</v>
      </c>
      <c r="L41" s="84">
        <f t="shared" si="76"/>
        <v>5459</v>
      </c>
      <c r="M41" s="82">
        <f aca="true" t="shared" si="77" ref="M41:O41">SUM(M36:M40)</f>
        <v>2332</v>
      </c>
      <c r="N41" s="83">
        <f t="shared" si="77"/>
        <v>3332</v>
      </c>
      <c r="O41" s="84">
        <f t="shared" si="77"/>
        <v>5664</v>
      </c>
      <c r="P41" s="82">
        <f aca="true" t="shared" si="78" ref="P41:R41">SUM(P36:P40)</f>
        <v>2290</v>
      </c>
      <c r="Q41" s="83">
        <f t="shared" si="78"/>
        <v>3347</v>
      </c>
      <c r="R41" s="84">
        <f t="shared" si="78"/>
        <v>5637</v>
      </c>
      <c r="S41" s="82">
        <f aca="true" t="shared" si="79" ref="S41:U41">SUM(S36:S40)</f>
        <v>2421</v>
      </c>
      <c r="T41" s="83">
        <f t="shared" si="79"/>
        <v>3555</v>
      </c>
      <c r="U41" s="84">
        <f t="shared" si="79"/>
        <v>5976</v>
      </c>
      <c r="V41" s="82">
        <f aca="true" t="shared" si="80" ref="V41:W41">SUM(V36:V40)</f>
        <v>2447</v>
      </c>
      <c r="W41" s="83">
        <f t="shared" si="80"/>
        <v>3643</v>
      </c>
      <c r="X41" s="83">
        <f aca="true" t="shared" si="81" ref="X41">SUM(X36:X40)</f>
        <v>0</v>
      </c>
      <c r="Y41" s="84">
        <f t="shared" si="33"/>
        <v>6090</v>
      </c>
      <c r="Z41" s="82">
        <f aca="true" t="shared" si="82" ref="Z41:AB41">SUM(Z36:Z40)</f>
        <v>2435</v>
      </c>
      <c r="AA41" s="83">
        <f t="shared" si="82"/>
        <v>3707</v>
      </c>
      <c r="AB41" s="84">
        <f t="shared" si="82"/>
        <v>6142</v>
      </c>
      <c r="AC41" s="62"/>
      <c r="AD41" s="62"/>
      <c r="AE41" s="85">
        <f t="shared" si="9"/>
        <v>115.13002364066193</v>
      </c>
      <c r="AF41" s="86">
        <f t="shared" si="10"/>
        <v>113.46801346801347</v>
      </c>
      <c r="AG41" s="87">
        <f t="shared" si="11"/>
        <v>114.12114455592717</v>
      </c>
    </row>
    <row r="42" spans="1:33" ht="15.75" thickBot="1">
      <c r="A42" s="136"/>
      <c r="B42" s="146" t="s">
        <v>16</v>
      </c>
      <c r="C42" s="147"/>
      <c r="D42" s="96">
        <f aca="true" t="shared" si="83" ref="D42:F42">D35+D41</f>
        <v>3128</v>
      </c>
      <c r="E42" s="97">
        <f t="shared" si="83"/>
        <v>4515</v>
      </c>
      <c r="F42" s="98">
        <f t="shared" si="83"/>
        <v>7643</v>
      </c>
      <c r="G42" s="96">
        <f aca="true" t="shared" si="84" ref="G42:I42">G35+G41</f>
        <v>3146</v>
      </c>
      <c r="H42" s="97">
        <f t="shared" si="84"/>
        <v>4409</v>
      </c>
      <c r="I42" s="98">
        <f t="shared" si="84"/>
        <v>7555</v>
      </c>
      <c r="J42" s="96">
        <f aca="true" t="shared" si="85" ref="J42:L42">J35+J41</f>
        <v>3171</v>
      </c>
      <c r="K42" s="97">
        <f t="shared" si="85"/>
        <v>4344</v>
      </c>
      <c r="L42" s="98">
        <f t="shared" si="85"/>
        <v>7515</v>
      </c>
      <c r="M42" s="96">
        <f aca="true" t="shared" si="86" ref="M42:O42">M35+M41</f>
        <v>3221</v>
      </c>
      <c r="N42" s="97">
        <f t="shared" si="86"/>
        <v>4445</v>
      </c>
      <c r="O42" s="98">
        <f t="shared" si="86"/>
        <v>7666</v>
      </c>
      <c r="P42" s="96">
        <f aca="true" t="shared" si="87" ref="P42:R42">P35+P41</f>
        <v>3197</v>
      </c>
      <c r="Q42" s="97">
        <f t="shared" si="87"/>
        <v>4546</v>
      </c>
      <c r="R42" s="98">
        <f t="shared" si="87"/>
        <v>7743</v>
      </c>
      <c r="S42" s="96">
        <f aca="true" t="shared" si="88" ref="S42:U42">S35+S41</f>
        <v>3330</v>
      </c>
      <c r="T42" s="97">
        <f t="shared" si="88"/>
        <v>4690</v>
      </c>
      <c r="U42" s="98">
        <f t="shared" si="88"/>
        <v>8020</v>
      </c>
      <c r="V42" s="96">
        <f aca="true" t="shared" si="89" ref="V42:W42">V35+V41</f>
        <v>3336</v>
      </c>
      <c r="W42" s="97">
        <f t="shared" si="89"/>
        <v>4794</v>
      </c>
      <c r="X42" s="97">
        <f aca="true" t="shared" si="90" ref="X42">X35+X41</f>
        <v>0</v>
      </c>
      <c r="Y42" s="98">
        <f t="shared" si="33"/>
        <v>8130</v>
      </c>
      <c r="Z42" s="96">
        <f aca="true" t="shared" si="91" ref="Z42:AB42">Z35+Z41</f>
        <v>3299</v>
      </c>
      <c r="AA42" s="97">
        <f t="shared" si="91"/>
        <v>4936</v>
      </c>
      <c r="AB42" s="98">
        <f t="shared" si="91"/>
        <v>8235</v>
      </c>
      <c r="AE42" s="99">
        <f t="shared" si="9"/>
        <v>105.46675191815858</v>
      </c>
      <c r="AF42" s="100">
        <f t="shared" si="10"/>
        <v>109.32447397563676</v>
      </c>
      <c r="AG42" s="101">
        <f t="shared" si="11"/>
        <v>107.74564961402591</v>
      </c>
    </row>
    <row r="43" spans="1:33" ht="15">
      <c r="A43" t="s">
        <v>55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E43" s="52"/>
      <c r="AF43" s="52"/>
      <c r="AG43" s="52"/>
    </row>
    <row r="44" spans="4:33" ht="15.75" thickBot="1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E44" s="52"/>
      <c r="AF44" s="52"/>
      <c r="AG44" s="52"/>
    </row>
    <row r="45" spans="1:33" ht="15.75" thickBot="1">
      <c r="A45" s="148" t="s">
        <v>17</v>
      </c>
      <c r="B45" s="132" t="s">
        <v>1</v>
      </c>
      <c r="C45" s="132"/>
      <c r="D45" s="30">
        <f aca="true" t="shared" si="92" ref="D45:R45">D20+D35</f>
        <v>28716</v>
      </c>
      <c r="E45" s="28">
        <f t="shared" si="92"/>
        <v>46228</v>
      </c>
      <c r="F45" s="29">
        <f t="shared" si="92"/>
        <v>74944</v>
      </c>
      <c r="G45" s="30">
        <f t="shared" si="92"/>
        <v>29568</v>
      </c>
      <c r="H45" s="28">
        <f t="shared" si="92"/>
        <v>47095</v>
      </c>
      <c r="I45" s="29">
        <f t="shared" si="92"/>
        <v>76663</v>
      </c>
      <c r="J45" s="30">
        <f t="shared" si="92"/>
        <v>29863</v>
      </c>
      <c r="K45" s="28">
        <f t="shared" si="92"/>
        <v>46926</v>
      </c>
      <c r="L45" s="29">
        <f t="shared" si="92"/>
        <v>76789</v>
      </c>
      <c r="M45" s="30">
        <f t="shared" si="92"/>
        <v>30820</v>
      </c>
      <c r="N45" s="28">
        <f t="shared" si="92"/>
        <v>47493</v>
      </c>
      <c r="O45" s="29">
        <f t="shared" si="92"/>
        <v>78313</v>
      </c>
      <c r="P45" s="30">
        <f t="shared" si="92"/>
        <v>30864</v>
      </c>
      <c r="Q45" s="28">
        <f t="shared" si="92"/>
        <v>47367</v>
      </c>
      <c r="R45" s="29">
        <f t="shared" si="92"/>
        <v>78231</v>
      </c>
      <c r="S45" s="30">
        <f aca="true" t="shared" si="93" ref="S45:U45">S20+S35</f>
        <v>30898</v>
      </c>
      <c r="T45" s="28">
        <f t="shared" si="93"/>
        <v>47536</v>
      </c>
      <c r="U45" s="29">
        <f t="shared" si="93"/>
        <v>78434</v>
      </c>
      <c r="V45" s="30">
        <f aca="true" t="shared" si="94" ref="V45:W45">V20+V35</f>
        <v>31678</v>
      </c>
      <c r="W45" s="28">
        <f t="shared" si="94"/>
        <v>48101</v>
      </c>
      <c r="X45" s="28">
        <f aca="true" t="shared" si="95" ref="X45">X20+X35</f>
        <v>2</v>
      </c>
      <c r="Y45" s="29">
        <f>Y20+Y35</f>
        <v>79781</v>
      </c>
      <c r="Z45" s="30">
        <f aca="true" t="shared" si="96" ref="Z45:AB45">Z20+Z35</f>
        <v>32813</v>
      </c>
      <c r="AA45" s="28">
        <f t="shared" si="96"/>
        <v>49148</v>
      </c>
      <c r="AB45" s="29">
        <f t="shared" si="96"/>
        <v>81961</v>
      </c>
      <c r="AE45" s="53">
        <f aca="true" t="shared" si="97" ref="AE45:AE47">Z45/D45*100</f>
        <v>114.26730742443236</v>
      </c>
      <c r="AF45" s="54">
        <f aca="true" t="shared" si="98" ref="AF45:AF47">AA45/E45*100</f>
        <v>106.31651812754174</v>
      </c>
      <c r="AG45" s="55">
        <f aca="true" t="shared" si="99" ref="AG45:AG47">AB45/F45*100</f>
        <v>109.36299103330487</v>
      </c>
    </row>
    <row r="46" spans="1:33" ht="15.75" thickBot="1">
      <c r="A46" s="149"/>
      <c r="B46" s="132" t="s">
        <v>4</v>
      </c>
      <c r="C46" s="132"/>
      <c r="D46" s="30">
        <f aca="true" t="shared" si="100" ref="D46:F46">D30+D41</f>
        <v>10227</v>
      </c>
      <c r="E46" s="28">
        <f t="shared" si="100"/>
        <v>10132</v>
      </c>
      <c r="F46" s="29">
        <f t="shared" si="100"/>
        <v>20359</v>
      </c>
      <c r="G46" s="30">
        <f aca="true" t="shared" si="101" ref="G46:I46">G30+G41</f>
        <v>10305</v>
      </c>
      <c r="H46" s="28">
        <f t="shared" si="101"/>
        <v>9106</v>
      </c>
      <c r="I46" s="29">
        <f t="shared" si="101"/>
        <v>19411</v>
      </c>
      <c r="J46" s="30">
        <f aca="true" t="shared" si="102" ref="J46:L46">J30+J41</f>
        <v>10627</v>
      </c>
      <c r="K46" s="28">
        <f t="shared" si="102"/>
        <v>9190</v>
      </c>
      <c r="L46" s="29">
        <f t="shared" si="102"/>
        <v>19817</v>
      </c>
      <c r="M46" s="30">
        <f aca="true" t="shared" si="103" ref="M46:O46">M30+M41</f>
        <v>11047</v>
      </c>
      <c r="N46" s="28">
        <f t="shared" si="103"/>
        <v>9525</v>
      </c>
      <c r="O46" s="29">
        <f t="shared" si="103"/>
        <v>20572</v>
      </c>
      <c r="P46" s="30">
        <f aca="true" t="shared" si="104" ref="P46:R46">P30+P41</f>
        <v>11003</v>
      </c>
      <c r="Q46" s="28">
        <f t="shared" si="104"/>
        <v>9863</v>
      </c>
      <c r="R46" s="29">
        <f t="shared" si="104"/>
        <v>20866</v>
      </c>
      <c r="S46" s="30">
        <f aca="true" t="shared" si="105" ref="S46:U46">S30+S41</f>
        <v>11289</v>
      </c>
      <c r="T46" s="28">
        <f t="shared" si="105"/>
        <v>10257</v>
      </c>
      <c r="U46" s="29">
        <f t="shared" si="105"/>
        <v>21546</v>
      </c>
      <c r="V46" s="30">
        <f aca="true" t="shared" si="106" ref="V46:AB46">V30+V41</f>
        <v>12142</v>
      </c>
      <c r="W46" s="28">
        <f t="shared" si="106"/>
        <v>10844</v>
      </c>
      <c r="X46" s="28">
        <f aca="true" t="shared" si="107" ref="X46">X30+X41</f>
        <v>0</v>
      </c>
      <c r="Y46" s="29">
        <f t="shared" si="106"/>
        <v>22986</v>
      </c>
      <c r="Z46" s="30">
        <f t="shared" si="106"/>
        <v>12498</v>
      </c>
      <c r="AA46" s="28">
        <f t="shared" si="106"/>
        <v>11374</v>
      </c>
      <c r="AB46" s="29">
        <f t="shared" si="106"/>
        <v>23872</v>
      </c>
      <c r="AE46" s="53">
        <f t="shared" si="97"/>
        <v>122.20592549134643</v>
      </c>
      <c r="AF46" s="54">
        <f t="shared" si="98"/>
        <v>112.25819186735097</v>
      </c>
      <c r="AG46" s="55">
        <f t="shared" si="99"/>
        <v>117.25526794046858</v>
      </c>
    </row>
    <row r="47" spans="1:33" ht="15.75" thickBot="1">
      <c r="A47" s="150"/>
      <c r="B47" s="154" t="s">
        <v>5</v>
      </c>
      <c r="C47" s="154"/>
      <c r="D47" s="33">
        <f aca="true" t="shared" si="108" ref="D47:F47">D46+D45</f>
        <v>38943</v>
      </c>
      <c r="E47" s="31">
        <f t="shared" si="108"/>
        <v>56360</v>
      </c>
      <c r="F47" s="32">
        <f t="shared" si="108"/>
        <v>95303</v>
      </c>
      <c r="G47" s="33">
        <f aca="true" t="shared" si="109" ref="G47:I47">G46+G45</f>
        <v>39873</v>
      </c>
      <c r="H47" s="31">
        <f t="shared" si="109"/>
        <v>56201</v>
      </c>
      <c r="I47" s="32">
        <f t="shared" si="109"/>
        <v>96074</v>
      </c>
      <c r="J47" s="33">
        <f aca="true" t="shared" si="110" ref="J47:L47">J46+J45</f>
        <v>40490</v>
      </c>
      <c r="K47" s="31">
        <f t="shared" si="110"/>
        <v>56116</v>
      </c>
      <c r="L47" s="32">
        <f t="shared" si="110"/>
        <v>96606</v>
      </c>
      <c r="M47" s="33">
        <f aca="true" t="shared" si="111" ref="M47:O47">M46+M45</f>
        <v>41867</v>
      </c>
      <c r="N47" s="31">
        <f t="shared" si="111"/>
        <v>57018</v>
      </c>
      <c r="O47" s="32">
        <f t="shared" si="111"/>
        <v>98885</v>
      </c>
      <c r="P47" s="33">
        <f aca="true" t="shared" si="112" ref="P47:R47">P46+P45</f>
        <v>41867</v>
      </c>
      <c r="Q47" s="31">
        <f t="shared" si="112"/>
        <v>57230</v>
      </c>
      <c r="R47" s="32">
        <f t="shared" si="112"/>
        <v>99097</v>
      </c>
      <c r="S47" s="33">
        <f aca="true" t="shared" si="113" ref="S47:U47">S46+S45</f>
        <v>42187</v>
      </c>
      <c r="T47" s="31">
        <f t="shared" si="113"/>
        <v>57793</v>
      </c>
      <c r="U47" s="32">
        <f t="shared" si="113"/>
        <v>99980</v>
      </c>
      <c r="V47" s="33">
        <f aca="true" t="shared" si="114" ref="V47:W47">V46+V45</f>
        <v>43820</v>
      </c>
      <c r="W47" s="31">
        <f t="shared" si="114"/>
        <v>58945</v>
      </c>
      <c r="X47" s="31">
        <f aca="true" t="shared" si="115" ref="X47">X46+X45</f>
        <v>2</v>
      </c>
      <c r="Y47" s="32">
        <f>Y46+Y45</f>
        <v>102767</v>
      </c>
      <c r="Z47" s="33">
        <f aca="true" t="shared" si="116" ref="Z47:AB47">Z46+Z45</f>
        <v>45311</v>
      </c>
      <c r="AA47" s="31">
        <f t="shared" si="116"/>
        <v>60522</v>
      </c>
      <c r="AB47" s="32">
        <f t="shared" si="116"/>
        <v>105833</v>
      </c>
      <c r="AE47" s="33">
        <f t="shared" si="97"/>
        <v>116.35210435765093</v>
      </c>
      <c r="AF47" s="31">
        <f t="shared" si="98"/>
        <v>107.3846699787083</v>
      </c>
      <c r="AG47" s="32">
        <f t="shared" si="99"/>
        <v>111.04897012685855</v>
      </c>
    </row>
    <row r="48" spans="5:28" ht="15">
      <c r="E48" s="108">
        <f>E47/F47</f>
        <v>0.5913769765904536</v>
      </c>
      <c r="F48" s="108"/>
      <c r="G48" s="108"/>
      <c r="H48" s="108">
        <f>H47/I47</f>
        <v>0.5849761642067572</v>
      </c>
      <c r="I48" s="108"/>
      <c r="J48" s="108"/>
      <c r="K48" s="108">
        <f>K47/L47</f>
        <v>0.5808748938989297</v>
      </c>
      <c r="L48" s="108"/>
      <c r="M48" s="108"/>
      <c r="N48" s="108">
        <f>N47/O47</f>
        <v>0.5766091924963341</v>
      </c>
      <c r="O48" s="108"/>
      <c r="P48" s="108"/>
      <c r="Q48" s="108">
        <f>Q47/R47</f>
        <v>0.5775149600896091</v>
      </c>
      <c r="R48" s="108"/>
      <c r="S48" s="108"/>
      <c r="T48" s="108">
        <f>T47/U47</f>
        <v>0.5780456091218243</v>
      </c>
      <c r="U48" s="108"/>
      <c r="V48" s="108"/>
      <c r="W48" s="108">
        <f>W47/Y47</f>
        <v>0.5735790672102913</v>
      </c>
      <c r="X48" s="108"/>
      <c r="Y48" s="108"/>
      <c r="Z48" s="108"/>
      <c r="AA48" s="108">
        <f>AA47/AB47</f>
        <v>0.5718632184668299</v>
      </c>
      <c r="AB48" s="108"/>
    </row>
    <row r="50" ht="18.75">
      <c r="A50" s="2" t="s">
        <v>18</v>
      </c>
    </row>
    <row r="51" spans="1:3" ht="15">
      <c r="A51" s="88" t="s">
        <v>56</v>
      </c>
      <c r="B51" s="89"/>
      <c r="C51" s="89"/>
    </row>
    <row r="52" spans="4:12" ht="15">
      <c r="D52" s="155"/>
      <c r="E52" s="155"/>
      <c r="F52" s="155"/>
      <c r="G52" s="155"/>
      <c r="H52" s="155"/>
      <c r="I52" s="155"/>
      <c r="J52" s="155"/>
      <c r="K52" s="155"/>
      <c r="L52" s="155"/>
    </row>
    <row r="53" spans="4:33" ht="15.75" thickBot="1">
      <c r="D53" s="113" t="s">
        <v>15</v>
      </c>
      <c r="E53" s="114"/>
      <c r="F53" s="115"/>
      <c r="G53" s="113" t="s">
        <v>45</v>
      </c>
      <c r="H53" s="114"/>
      <c r="I53" s="115"/>
      <c r="J53" s="113" t="s">
        <v>51</v>
      </c>
      <c r="K53" s="114"/>
      <c r="L53" s="115"/>
      <c r="M53" s="113" t="s">
        <v>54</v>
      </c>
      <c r="N53" s="114"/>
      <c r="O53" s="115"/>
      <c r="P53" s="113" t="s">
        <v>60</v>
      </c>
      <c r="Q53" s="114"/>
      <c r="R53" s="115"/>
      <c r="S53" s="113" t="s">
        <v>63</v>
      </c>
      <c r="T53" s="114"/>
      <c r="U53" s="115"/>
      <c r="V53" s="113" t="s">
        <v>64</v>
      </c>
      <c r="W53" s="114"/>
      <c r="X53" s="114"/>
      <c r="Y53" s="115"/>
      <c r="Z53" s="113" t="s">
        <v>66</v>
      </c>
      <c r="AA53" s="114"/>
      <c r="AB53" s="115"/>
      <c r="AE53" s="113" t="s">
        <v>67</v>
      </c>
      <c r="AF53" s="114"/>
      <c r="AG53" s="115"/>
    </row>
    <row r="54" spans="1:33" ht="15.75" thickBot="1">
      <c r="A54" s="4"/>
      <c r="B54" s="5"/>
      <c r="C54" s="56" t="s">
        <v>57</v>
      </c>
      <c r="D54" s="8" t="s">
        <v>12</v>
      </c>
      <c r="E54" s="6" t="s">
        <v>13</v>
      </c>
      <c r="F54" s="7" t="s">
        <v>14</v>
      </c>
      <c r="G54" s="8" t="s">
        <v>12</v>
      </c>
      <c r="H54" s="6" t="s">
        <v>13</v>
      </c>
      <c r="I54" s="7" t="s">
        <v>14</v>
      </c>
      <c r="J54" s="8" t="s">
        <v>12</v>
      </c>
      <c r="K54" s="6" t="s">
        <v>13</v>
      </c>
      <c r="L54" s="7" t="s">
        <v>14</v>
      </c>
      <c r="M54" s="8" t="s">
        <v>12</v>
      </c>
      <c r="N54" s="6" t="s">
        <v>13</v>
      </c>
      <c r="O54" s="7" t="s">
        <v>14</v>
      </c>
      <c r="P54" s="8" t="s">
        <v>12</v>
      </c>
      <c r="Q54" s="6" t="s">
        <v>13</v>
      </c>
      <c r="R54" s="7" t="s">
        <v>14</v>
      </c>
      <c r="S54" s="8" t="s">
        <v>12</v>
      </c>
      <c r="T54" s="6" t="s">
        <v>13</v>
      </c>
      <c r="U54" s="7" t="s">
        <v>14</v>
      </c>
      <c r="V54" s="8" t="s">
        <v>12</v>
      </c>
      <c r="W54" s="6" t="s">
        <v>13</v>
      </c>
      <c r="X54" s="6" t="s">
        <v>65</v>
      </c>
      <c r="Y54" s="7" t="s">
        <v>14</v>
      </c>
      <c r="Z54" s="8" t="s">
        <v>12</v>
      </c>
      <c r="AA54" s="6" t="s">
        <v>13</v>
      </c>
      <c r="AB54" s="7" t="s">
        <v>14</v>
      </c>
      <c r="AE54" s="8" t="s">
        <v>12</v>
      </c>
      <c r="AF54" s="6" t="s">
        <v>13</v>
      </c>
      <c r="AG54" s="7" t="s">
        <v>14</v>
      </c>
    </row>
    <row r="55" spans="1:33" ht="15" customHeight="1">
      <c r="A55" s="151" t="s">
        <v>18</v>
      </c>
      <c r="B55" s="118" t="s">
        <v>19</v>
      </c>
      <c r="C55" s="13" t="s">
        <v>20</v>
      </c>
      <c r="D55" s="23">
        <v>422</v>
      </c>
      <c r="E55" s="21">
        <v>249</v>
      </c>
      <c r="F55" s="22">
        <f>SUM(D55:E55)</f>
        <v>671</v>
      </c>
      <c r="G55" s="23">
        <v>439</v>
      </c>
      <c r="H55" s="21">
        <v>254</v>
      </c>
      <c r="I55" s="22">
        <f>SUM(G55:H55)</f>
        <v>693</v>
      </c>
      <c r="J55" s="23">
        <v>461</v>
      </c>
      <c r="K55" s="21">
        <v>248</v>
      </c>
      <c r="L55" s="22">
        <f>SUM(J55:K55)</f>
        <v>709</v>
      </c>
      <c r="M55" s="23">
        <v>455</v>
      </c>
      <c r="N55" s="21">
        <v>253</v>
      </c>
      <c r="O55" s="22">
        <f>SUM(M55:N55)</f>
        <v>708</v>
      </c>
      <c r="P55" s="23">
        <v>444</v>
      </c>
      <c r="Q55" s="21">
        <v>247</v>
      </c>
      <c r="R55" s="22">
        <f>SUM(P55:Q55)</f>
        <v>691</v>
      </c>
      <c r="S55" s="23">
        <v>449</v>
      </c>
      <c r="T55" s="21">
        <v>276</v>
      </c>
      <c r="U55" s="22">
        <f>SUM(S55:T55)</f>
        <v>725</v>
      </c>
      <c r="V55" s="45">
        <v>446</v>
      </c>
      <c r="W55" s="44">
        <v>294</v>
      </c>
      <c r="X55" s="44"/>
      <c r="Y55" s="16">
        <f aca="true" t="shared" si="117" ref="Y55:Y80">SUM(V55:X55)</f>
        <v>740</v>
      </c>
      <c r="Z55" s="23">
        <v>463</v>
      </c>
      <c r="AA55" s="21">
        <v>299</v>
      </c>
      <c r="AB55" s="22">
        <f>SUM(Z55:AA55)</f>
        <v>762</v>
      </c>
      <c r="AE55" s="23">
        <f aca="true" t="shared" si="118" ref="AE55:AE81">Z55/D55*100</f>
        <v>109.71563981042654</v>
      </c>
      <c r="AF55" s="21">
        <f aca="true" t="shared" si="119" ref="AF55:AF81">AA55/E55*100</f>
        <v>120.08032128514057</v>
      </c>
      <c r="AG55" s="22">
        <f aca="true" t="shared" si="120" ref="AG55:AG81">AB55/F55*100</f>
        <v>113.56184798807749</v>
      </c>
    </row>
    <row r="56" spans="1:33" ht="15">
      <c r="A56" s="152"/>
      <c r="B56" s="119"/>
      <c r="C56" s="14" t="s">
        <v>53</v>
      </c>
      <c r="D56" s="17">
        <v>97</v>
      </c>
      <c r="E56" s="15">
        <v>36</v>
      </c>
      <c r="F56" s="16">
        <f aca="true" t="shared" si="121" ref="F56:F64">SUM(D56:E56)</f>
        <v>133</v>
      </c>
      <c r="G56" s="17">
        <v>97</v>
      </c>
      <c r="H56" s="15">
        <v>29</v>
      </c>
      <c r="I56" s="16">
        <f aca="true" t="shared" si="122" ref="I56:I64">SUM(G56:H56)</f>
        <v>126</v>
      </c>
      <c r="J56" s="17">
        <v>105</v>
      </c>
      <c r="K56" s="15">
        <v>24</v>
      </c>
      <c r="L56" s="16">
        <f aca="true" t="shared" si="123" ref="L56:L64">SUM(J56:K56)</f>
        <v>129</v>
      </c>
      <c r="M56" s="17">
        <v>87</v>
      </c>
      <c r="N56" s="15">
        <v>26</v>
      </c>
      <c r="O56" s="16">
        <f aca="true" t="shared" si="124" ref="O56:O64">SUM(M56:N56)</f>
        <v>113</v>
      </c>
      <c r="P56" s="17">
        <v>79</v>
      </c>
      <c r="Q56" s="15">
        <v>35</v>
      </c>
      <c r="R56" s="16">
        <f aca="true" t="shared" si="125" ref="R56:R64">SUM(P56:Q56)</f>
        <v>114</v>
      </c>
      <c r="S56" s="17">
        <v>105</v>
      </c>
      <c r="T56" s="15">
        <v>29</v>
      </c>
      <c r="U56" s="16">
        <f aca="true" t="shared" si="126" ref="U56:U64">SUM(S56:T56)</f>
        <v>134</v>
      </c>
      <c r="V56" s="45">
        <v>94</v>
      </c>
      <c r="W56" s="44">
        <v>28</v>
      </c>
      <c r="X56" s="44"/>
      <c r="Y56" s="16">
        <f t="shared" si="117"/>
        <v>122</v>
      </c>
      <c r="Z56" s="17">
        <v>95</v>
      </c>
      <c r="AA56" s="15">
        <v>25</v>
      </c>
      <c r="AB56" s="16">
        <f aca="true" t="shared" si="127" ref="AB56:AB64">SUM(Z56:AA56)</f>
        <v>120</v>
      </c>
      <c r="AE56" s="17">
        <f t="shared" si="118"/>
        <v>97.9381443298969</v>
      </c>
      <c r="AF56" s="15">
        <f t="shared" si="119"/>
        <v>69.44444444444444</v>
      </c>
      <c r="AG56" s="16">
        <f t="shared" si="120"/>
        <v>90.22556390977444</v>
      </c>
    </row>
    <row r="57" spans="1:33" ht="15">
      <c r="A57" s="152"/>
      <c r="B57" s="119"/>
      <c r="C57" s="14" t="s">
        <v>46</v>
      </c>
      <c r="D57" s="17">
        <v>1103</v>
      </c>
      <c r="E57" s="15">
        <v>3343</v>
      </c>
      <c r="F57" s="16">
        <f aca="true" t="shared" si="128" ref="F57">SUM(D57:E57)</f>
        <v>4446</v>
      </c>
      <c r="G57" s="17">
        <v>1626</v>
      </c>
      <c r="H57" s="15">
        <v>4607</v>
      </c>
      <c r="I57" s="16">
        <f t="shared" si="122"/>
        <v>6233</v>
      </c>
      <c r="J57" s="17">
        <v>1645</v>
      </c>
      <c r="K57" s="15">
        <v>4705</v>
      </c>
      <c r="L57" s="16">
        <f t="shared" si="123"/>
        <v>6350</v>
      </c>
      <c r="M57" s="17">
        <v>1568</v>
      </c>
      <c r="N57" s="15">
        <v>4670</v>
      </c>
      <c r="O57" s="16">
        <f t="shared" si="124"/>
        <v>6238</v>
      </c>
      <c r="P57" s="17">
        <v>1579</v>
      </c>
      <c r="Q57" s="15">
        <v>4533</v>
      </c>
      <c r="R57" s="16">
        <f t="shared" si="125"/>
        <v>6112</v>
      </c>
      <c r="S57" s="17">
        <v>1484</v>
      </c>
      <c r="T57" s="15">
        <v>4356</v>
      </c>
      <c r="U57" s="16">
        <f t="shared" si="126"/>
        <v>5840</v>
      </c>
      <c r="V57" s="45">
        <v>1456</v>
      </c>
      <c r="W57" s="44">
        <v>4374</v>
      </c>
      <c r="X57" s="44"/>
      <c r="Y57" s="16">
        <f t="shared" si="117"/>
        <v>5830</v>
      </c>
      <c r="Z57" s="17">
        <v>1421</v>
      </c>
      <c r="AA57" s="15">
        <v>4175</v>
      </c>
      <c r="AB57" s="16">
        <f t="shared" si="127"/>
        <v>5596</v>
      </c>
      <c r="AE57" s="17">
        <f t="shared" si="118"/>
        <v>128.83046237533998</v>
      </c>
      <c r="AF57" s="15">
        <f t="shared" si="119"/>
        <v>124.88782530661082</v>
      </c>
      <c r="AG57" s="16">
        <f t="shared" si="120"/>
        <v>125.86594691857852</v>
      </c>
    </row>
    <row r="58" spans="1:33" ht="15">
      <c r="A58" s="152"/>
      <c r="B58" s="119"/>
      <c r="C58" s="14" t="s">
        <v>21</v>
      </c>
      <c r="D58" s="17">
        <v>1080</v>
      </c>
      <c r="E58" s="15">
        <v>1352</v>
      </c>
      <c r="F58" s="16">
        <f t="shared" si="121"/>
        <v>2432</v>
      </c>
      <c r="G58" s="17">
        <v>1114</v>
      </c>
      <c r="H58" s="15">
        <v>1314</v>
      </c>
      <c r="I58" s="16">
        <f t="shared" si="122"/>
        <v>2428</v>
      </c>
      <c r="J58" s="17">
        <v>1105</v>
      </c>
      <c r="K58" s="15">
        <v>1284</v>
      </c>
      <c r="L58" s="16">
        <f t="shared" si="123"/>
        <v>2389</v>
      </c>
      <c r="M58" s="17">
        <v>1128</v>
      </c>
      <c r="N58" s="15">
        <v>1237</v>
      </c>
      <c r="O58" s="16">
        <f t="shared" si="124"/>
        <v>2365</v>
      </c>
      <c r="P58" s="17">
        <v>1099</v>
      </c>
      <c r="Q58" s="15">
        <v>1209</v>
      </c>
      <c r="R58" s="16">
        <f t="shared" si="125"/>
        <v>2308</v>
      </c>
      <c r="S58" s="17">
        <v>1129</v>
      </c>
      <c r="T58" s="15">
        <v>1265</v>
      </c>
      <c r="U58" s="16">
        <f t="shared" si="126"/>
        <v>2394</v>
      </c>
      <c r="V58" s="45">
        <v>1221</v>
      </c>
      <c r="W58" s="44">
        <v>1340</v>
      </c>
      <c r="X58" s="44"/>
      <c r="Y58" s="16">
        <f t="shared" si="117"/>
        <v>2561</v>
      </c>
      <c r="Z58" s="17">
        <v>1290</v>
      </c>
      <c r="AA58" s="15">
        <v>1420</v>
      </c>
      <c r="AB58" s="16">
        <f t="shared" si="127"/>
        <v>2710</v>
      </c>
      <c r="AE58" s="17">
        <f t="shared" si="118"/>
        <v>119.44444444444444</v>
      </c>
      <c r="AF58" s="15">
        <f t="shared" si="119"/>
        <v>105.02958579881656</v>
      </c>
      <c r="AG58" s="16">
        <f t="shared" si="120"/>
        <v>111.43092105263158</v>
      </c>
    </row>
    <row r="59" spans="1:33" ht="15">
      <c r="A59" s="152"/>
      <c r="B59" s="119"/>
      <c r="C59" s="14" t="s">
        <v>22</v>
      </c>
      <c r="D59" s="17">
        <v>1027</v>
      </c>
      <c r="E59" s="15">
        <v>2096</v>
      </c>
      <c r="F59" s="16">
        <f t="shared" si="121"/>
        <v>3123</v>
      </c>
      <c r="G59" s="17">
        <v>948</v>
      </c>
      <c r="H59" s="15">
        <v>2005</v>
      </c>
      <c r="I59" s="16">
        <f t="shared" si="122"/>
        <v>2953</v>
      </c>
      <c r="J59" s="17">
        <v>890</v>
      </c>
      <c r="K59" s="15">
        <v>1962</v>
      </c>
      <c r="L59" s="16">
        <f t="shared" si="123"/>
        <v>2852</v>
      </c>
      <c r="M59" s="17">
        <v>950</v>
      </c>
      <c r="N59" s="15">
        <v>2055</v>
      </c>
      <c r="O59" s="16">
        <f t="shared" si="124"/>
        <v>3005</v>
      </c>
      <c r="P59" s="17">
        <v>902</v>
      </c>
      <c r="Q59" s="15">
        <v>2107</v>
      </c>
      <c r="R59" s="16">
        <f t="shared" si="125"/>
        <v>3009</v>
      </c>
      <c r="S59" s="17">
        <v>910</v>
      </c>
      <c r="T59" s="15">
        <v>2152</v>
      </c>
      <c r="U59" s="16">
        <f t="shared" si="126"/>
        <v>3062</v>
      </c>
      <c r="V59" s="45">
        <v>989</v>
      </c>
      <c r="W59" s="44">
        <v>2262</v>
      </c>
      <c r="X59" s="44"/>
      <c r="Y59" s="16">
        <f t="shared" si="117"/>
        <v>3251</v>
      </c>
      <c r="Z59" s="17">
        <v>1092</v>
      </c>
      <c r="AA59" s="15">
        <v>2331</v>
      </c>
      <c r="AB59" s="16">
        <f t="shared" si="127"/>
        <v>3423</v>
      </c>
      <c r="AE59" s="17">
        <f t="shared" si="118"/>
        <v>106.32911392405062</v>
      </c>
      <c r="AF59" s="15">
        <f t="shared" si="119"/>
        <v>111.2118320610687</v>
      </c>
      <c r="AG59" s="16">
        <f t="shared" si="120"/>
        <v>109.6061479346782</v>
      </c>
    </row>
    <row r="60" spans="1:33" ht="15">
      <c r="A60" s="152"/>
      <c r="B60" s="119"/>
      <c r="C60" s="14" t="s">
        <v>23</v>
      </c>
      <c r="D60" s="17">
        <v>3471</v>
      </c>
      <c r="E60" s="15">
        <v>4284</v>
      </c>
      <c r="F60" s="16">
        <f t="shared" si="121"/>
        <v>7755</v>
      </c>
      <c r="G60" s="17">
        <v>3404</v>
      </c>
      <c r="H60" s="15">
        <v>4275</v>
      </c>
      <c r="I60" s="16">
        <f t="shared" si="122"/>
        <v>7679</v>
      </c>
      <c r="J60" s="17">
        <v>3393</v>
      </c>
      <c r="K60" s="15">
        <v>4300</v>
      </c>
      <c r="L60" s="16">
        <f t="shared" si="123"/>
        <v>7693</v>
      </c>
      <c r="M60" s="17">
        <v>3341</v>
      </c>
      <c r="N60" s="15">
        <v>4427</v>
      </c>
      <c r="O60" s="16">
        <f t="shared" si="124"/>
        <v>7768</v>
      </c>
      <c r="P60" s="17">
        <v>3423</v>
      </c>
      <c r="Q60" s="15">
        <v>4672</v>
      </c>
      <c r="R60" s="16">
        <f t="shared" si="125"/>
        <v>8095</v>
      </c>
      <c r="S60" s="17">
        <v>3472</v>
      </c>
      <c r="T60" s="15">
        <v>4947</v>
      </c>
      <c r="U60" s="16">
        <f t="shared" si="126"/>
        <v>8419</v>
      </c>
      <c r="V60" s="45">
        <v>3697</v>
      </c>
      <c r="W60" s="44">
        <v>5338</v>
      </c>
      <c r="X60" s="44"/>
      <c r="Y60" s="16">
        <f t="shared" si="117"/>
        <v>9035</v>
      </c>
      <c r="Z60" s="17">
        <v>3653</v>
      </c>
      <c r="AA60" s="15">
        <v>5316</v>
      </c>
      <c r="AB60" s="16">
        <f t="shared" si="127"/>
        <v>8969</v>
      </c>
      <c r="AE60" s="17">
        <f t="shared" si="118"/>
        <v>105.24344569288388</v>
      </c>
      <c r="AF60" s="15">
        <f t="shared" si="119"/>
        <v>124.08963585434174</v>
      </c>
      <c r="AG60" s="16">
        <f t="shared" si="120"/>
        <v>115.65441650548034</v>
      </c>
    </row>
    <row r="61" spans="1:33" ht="15">
      <c r="A61" s="152"/>
      <c r="B61" s="119"/>
      <c r="C61" s="14" t="s">
        <v>24</v>
      </c>
      <c r="D61" s="17">
        <v>3019</v>
      </c>
      <c r="E61" s="15">
        <v>5346</v>
      </c>
      <c r="F61" s="16">
        <f t="shared" si="121"/>
        <v>8365</v>
      </c>
      <c r="G61" s="17">
        <v>3062</v>
      </c>
      <c r="H61" s="15">
        <v>5603</v>
      </c>
      <c r="I61" s="16">
        <f t="shared" si="122"/>
        <v>8665</v>
      </c>
      <c r="J61" s="17">
        <v>3076</v>
      </c>
      <c r="K61" s="15">
        <v>5836</v>
      </c>
      <c r="L61" s="16">
        <f t="shared" si="123"/>
        <v>8912</v>
      </c>
      <c r="M61" s="17">
        <v>3090</v>
      </c>
      <c r="N61" s="15">
        <v>6000</v>
      </c>
      <c r="O61" s="16">
        <f t="shared" si="124"/>
        <v>9090</v>
      </c>
      <c r="P61" s="17">
        <v>3179</v>
      </c>
      <c r="Q61" s="15">
        <v>6237</v>
      </c>
      <c r="R61" s="16">
        <f t="shared" si="125"/>
        <v>9416</v>
      </c>
      <c r="S61" s="17">
        <v>3156</v>
      </c>
      <c r="T61" s="15">
        <v>6442</v>
      </c>
      <c r="U61" s="16">
        <f t="shared" si="126"/>
        <v>9598</v>
      </c>
      <c r="V61" s="45">
        <v>3391</v>
      </c>
      <c r="W61" s="44">
        <v>7256</v>
      </c>
      <c r="X61" s="44"/>
      <c r="Y61" s="16">
        <f t="shared" si="117"/>
        <v>10647</v>
      </c>
      <c r="Z61" s="17">
        <v>3474</v>
      </c>
      <c r="AA61" s="15">
        <v>7778</v>
      </c>
      <c r="AB61" s="16">
        <f t="shared" si="127"/>
        <v>11252</v>
      </c>
      <c r="AE61" s="17">
        <f t="shared" si="118"/>
        <v>115.07121563431599</v>
      </c>
      <c r="AF61" s="15">
        <f t="shared" si="119"/>
        <v>145.4919566030677</v>
      </c>
      <c r="AG61" s="16">
        <f t="shared" si="120"/>
        <v>134.51285116557082</v>
      </c>
    </row>
    <row r="62" spans="1:33" ht="15">
      <c r="A62" s="152"/>
      <c r="B62" s="119"/>
      <c r="C62" s="14" t="s">
        <v>25</v>
      </c>
      <c r="D62" s="17">
        <v>162</v>
      </c>
      <c r="E62" s="15">
        <v>381</v>
      </c>
      <c r="F62" s="16">
        <f t="shared" si="121"/>
        <v>543</v>
      </c>
      <c r="G62" s="17">
        <v>149</v>
      </c>
      <c r="H62" s="15">
        <v>403</v>
      </c>
      <c r="I62" s="16">
        <f t="shared" si="122"/>
        <v>552</v>
      </c>
      <c r="J62" s="17">
        <v>155</v>
      </c>
      <c r="K62" s="15">
        <v>399</v>
      </c>
      <c r="L62" s="16">
        <f t="shared" si="123"/>
        <v>554</v>
      </c>
      <c r="M62" s="17">
        <v>168</v>
      </c>
      <c r="N62" s="15">
        <v>391</v>
      </c>
      <c r="O62" s="16">
        <f t="shared" si="124"/>
        <v>559</v>
      </c>
      <c r="P62" s="17">
        <v>170</v>
      </c>
      <c r="Q62" s="15">
        <v>424</v>
      </c>
      <c r="R62" s="16">
        <f t="shared" si="125"/>
        <v>594</v>
      </c>
      <c r="S62" s="17">
        <v>190</v>
      </c>
      <c r="T62" s="15">
        <v>497</v>
      </c>
      <c r="U62" s="16">
        <f t="shared" si="126"/>
        <v>687</v>
      </c>
      <c r="V62" s="45">
        <v>236</v>
      </c>
      <c r="W62" s="44">
        <v>656</v>
      </c>
      <c r="X62" s="44"/>
      <c r="Y62" s="16">
        <f t="shared" si="117"/>
        <v>892</v>
      </c>
      <c r="Z62" s="17">
        <v>220</v>
      </c>
      <c r="AA62" s="15">
        <v>707</v>
      </c>
      <c r="AB62" s="16">
        <f t="shared" si="127"/>
        <v>927</v>
      </c>
      <c r="AE62" s="17">
        <f t="shared" si="118"/>
        <v>135.80246913580248</v>
      </c>
      <c r="AF62" s="15">
        <f t="shared" si="119"/>
        <v>185.56430446194224</v>
      </c>
      <c r="AG62" s="16">
        <f t="shared" si="120"/>
        <v>170.71823204419888</v>
      </c>
    </row>
    <row r="63" spans="1:33" ht="15">
      <c r="A63" s="152"/>
      <c r="B63" s="119"/>
      <c r="C63" s="14" t="s">
        <v>26</v>
      </c>
      <c r="D63" s="17">
        <v>7461</v>
      </c>
      <c r="E63" s="15">
        <v>4590</v>
      </c>
      <c r="F63" s="16">
        <f t="shared" si="121"/>
        <v>12051</v>
      </c>
      <c r="G63" s="17">
        <v>7692</v>
      </c>
      <c r="H63" s="15">
        <v>4886</v>
      </c>
      <c r="I63" s="16">
        <f t="shared" si="122"/>
        <v>12578</v>
      </c>
      <c r="J63" s="17">
        <v>7833</v>
      </c>
      <c r="K63" s="15">
        <v>5187</v>
      </c>
      <c r="L63" s="16">
        <f t="shared" si="123"/>
        <v>13020</v>
      </c>
      <c r="M63" s="17">
        <v>7973</v>
      </c>
      <c r="N63" s="15">
        <v>5400</v>
      </c>
      <c r="O63" s="16">
        <f t="shared" si="124"/>
        <v>13373</v>
      </c>
      <c r="P63" s="17">
        <v>8136</v>
      </c>
      <c r="Q63" s="15">
        <v>5691</v>
      </c>
      <c r="R63" s="16">
        <f t="shared" si="125"/>
        <v>13827</v>
      </c>
      <c r="S63" s="17">
        <v>8334</v>
      </c>
      <c r="T63" s="15">
        <v>6020</v>
      </c>
      <c r="U63" s="16">
        <f t="shared" si="126"/>
        <v>14354</v>
      </c>
      <c r="V63" s="45">
        <v>9033</v>
      </c>
      <c r="W63" s="44">
        <v>6643</v>
      </c>
      <c r="X63" s="44"/>
      <c r="Y63" s="16">
        <f t="shared" si="117"/>
        <v>15676</v>
      </c>
      <c r="Z63" s="17">
        <v>9439</v>
      </c>
      <c r="AA63" s="15">
        <v>6989</v>
      </c>
      <c r="AB63" s="16">
        <f t="shared" si="127"/>
        <v>16428</v>
      </c>
      <c r="AE63" s="17">
        <f t="shared" si="118"/>
        <v>126.51119152928563</v>
      </c>
      <c r="AF63" s="15">
        <f t="shared" si="119"/>
        <v>152.2657952069717</v>
      </c>
      <c r="AG63" s="16">
        <f t="shared" si="120"/>
        <v>136.32063729151108</v>
      </c>
    </row>
    <row r="64" spans="1:33" ht="15">
      <c r="A64" s="152"/>
      <c r="B64" s="119"/>
      <c r="C64" s="14" t="s">
        <v>27</v>
      </c>
      <c r="D64" s="17">
        <v>1719</v>
      </c>
      <c r="E64" s="15">
        <v>6472</v>
      </c>
      <c r="F64" s="16">
        <f t="shared" si="121"/>
        <v>8191</v>
      </c>
      <c r="G64" s="17">
        <v>1856</v>
      </c>
      <c r="H64" s="15">
        <v>6784</v>
      </c>
      <c r="I64" s="16">
        <f t="shared" si="122"/>
        <v>8640</v>
      </c>
      <c r="J64" s="17">
        <v>1869</v>
      </c>
      <c r="K64" s="15">
        <v>6973</v>
      </c>
      <c r="L64" s="16">
        <f t="shared" si="123"/>
        <v>8842</v>
      </c>
      <c r="M64" s="17">
        <v>2002</v>
      </c>
      <c r="N64" s="15">
        <v>7441</v>
      </c>
      <c r="O64" s="16">
        <f t="shared" si="124"/>
        <v>9443</v>
      </c>
      <c r="P64" s="17">
        <v>2116</v>
      </c>
      <c r="Q64" s="15">
        <v>8230</v>
      </c>
      <c r="R64" s="16">
        <f t="shared" si="125"/>
        <v>10346</v>
      </c>
      <c r="S64" s="17">
        <v>2286</v>
      </c>
      <c r="T64" s="15">
        <v>9115</v>
      </c>
      <c r="U64" s="16">
        <f t="shared" si="126"/>
        <v>11401</v>
      </c>
      <c r="V64" s="45">
        <v>2441</v>
      </c>
      <c r="W64" s="44">
        <v>9830</v>
      </c>
      <c r="X64" s="44"/>
      <c r="Y64" s="16">
        <f t="shared" si="117"/>
        <v>12271</v>
      </c>
      <c r="Z64" s="17">
        <v>2656</v>
      </c>
      <c r="AA64" s="15">
        <v>10764</v>
      </c>
      <c r="AB64" s="16">
        <f t="shared" si="127"/>
        <v>13420</v>
      </c>
      <c r="AE64" s="17">
        <f t="shared" si="118"/>
        <v>154.5084351367074</v>
      </c>
      <c r="AF64" s="15">
        <f t="shared" si="119"/>
        <v>166.31644004944374</v>
      </c>
      <c r="AG64" s="16">
        <f t="shared" si="120"/>
        <v>163.83835917470395</v>
      </c>
    </row>
    <row r="65" spans="1:33" ht="15.75" thickBot="1">
      <c r="A65" s="152"/>
      <c r="B65" s="120"/>
      <c r="C65" s="11" t="s">
        <v>5</v>
      </c>
      <c r="D65" s="20">
        <f aca="true" t="shared" si="129" ref="D65:L65">SUM(D55:D64)</f>
        <v>19561</v>
      </c>
      <c r="E65" s="18">
        <f t="shared" si="129"/>
        <v>28149</v>
      </c>
      <c r="F65" s="19">
        <f t="shared" si="129"/>
        <v>47710</v>
      </c>
      <c r="G65" s="20">
        <f t="shared" si="129"/>
        <v>20387</v>
      </c>
      <c r="H65" s="18">
        <f t="shared" si="129"/>
        <v>30160</v>
      </c>
      <c r="I65" s="19">
        <f t="shared" si="129"/>
        <v>50547</v>
      </c>
      <c r="J65" s="20">
        <f t="shared" si="129"/>
        <v>20532</v>
      </c>
      <c r="K65" s="18">
        <f t="shared" si="129"/>
        <v>30918</v>
      </c>
      <c r="L65" s="19">
        <f t="shared" si="129"/>
        <v>51450</v>
      </c>
      <c r="M65" s="20">
        <f aca="true" t="shared" si="130" ref="M65:O65">SUM(M55:M64)</f>
        <v>20762</v>
      </c>
      <c r="N65" s="18">
        <f t="shared" si="130"/>
        <v>31900</v>
      </c>
      <c r="O65" s="19">
        <f t="shared" si="130"/>
        <v>52662</v>
      </c>
      <c r="P65" s="20">
        <f aca="true" t="shared" si="131" ref="P65:U65">SUM(P55:P64)</f>
        <v>21127</v>
      </c>
      <c r="Q65" s="18">
        <f t="shared" si="131"/>
        <v>33385</v>
      </c>
      <c r="R65" s="19">
        <f t="shared" si="131"/>
        <v>54512</v>
      </c>
      <c r="S65" s="20">
        <f t="shared" si="131"/>
        <v>21515</v>
      </c>
      <c r="T65" s="18">
        <f t="shared" si="131"/>
        <v>35099</v>
      </c>
      <c r="U65" s="19">
        <f t="shared" si="131"/>
        <v>56614</v>
      </c>
      <c r="V65" s="20">
        <f>SUM(V55:V64)</f>
        <v>23004</v>
      </c>
      <c r="W65" s="18">
        <f aca="true" t="shared" si="132" ref="W65:X65">SUM(W55:W64)</f>
        <v>38021</v>
      </c>
      <c r="X65" s="18">
        <f t="shared" si="132"/>
        <v>0</v>
      </c>
      <c r="Y65" s="19">
        <f t="shared" si="117"/>
        <v>61025</v>
      </c>
      <c r="Z65" s="20">
        <f aca="true" t="shared" si="133" ref="Z65:AB65">SUM(Z55:Z64)</f>
        <v>23803</v>
      </c>
      <c r="AA65" s="18">
        <f t="shared" si="133"/>
        <v>39804</v>
      </c>
      <c r="AB65" s="19">
        <f t="shared" si="133"/>
        <v>63607</v>
      </c>
      <c r="AE65" s="20">
        <f t="shared" si="118"/>
        <v>121.68600787280815</v>
      </c>
      <c r="AF65" s="18">
        <f t="shared" si="119"/>
        <v>141.4046680166258</v>
      </c>
      <c r="AG65" s="19">
        <f t="shared" si="120"/>
        <v>133.3200586879061</v>
      </c>
    </row>
    <row r="66" spans="1:33" ht="15">
      <c r="A66" s="152"/>
      <c r="B66" s="118" t="s">
        <v>48</v>
      </c>
      <c r="C66" s="43" t="s">
        <v>49</v>
      </c>
      <c r="D66" s="45">
        <f>11+4</f>
        <v>15</v>
      </c>
      <c r="E66" s="44">
        <f>11+8</f>
        <v>19</v>
      </c>
      <c r="F66" s="16">
        <f aca="true" t="shared" si="134" ref="F66:F67">SUM(D66:E66)</f>
        <v>34</v>
      </c>
      <c r="G66" s="45">
        <v>16</v>
      </c>
      <c r="H66" s="44">
        <v>23</v>
      </c>
      <c r="I66" s="16">
        <f aca="true" t="shared" si="135" ref="I66:I67">SUM(G66:H66)</f>
        <v>39</v>
      </c>
      <c r="J66" s="45">
        <v>15</v>
      </c>
      <c r="K66" s="44">
        <v>24</v>
      </c>
      <c r="L66" s="16">
        <f aca="true" t="shared" si="136" ref="L66:L67">SUM(J66:K66)</f>
        <v>39</v>
      </c>
      <c r="M66" s="45">
        <v>17</v>
      </c>
      <c r="N66" s="44">
        <v>29</v>
      </c>
      <c r="O66" s="16">
        <f aca="true" t="shared" si="137" ref="O66:O67">SUM(M66:N66)</f>
        <v>46</v>
      </c>
      <c r="P66" s="45">
        <v>19</v>
      </c>
      <c r="Q66" s="44">
        <v>27</v>
      </c>
      <c r="R66" s="16">
        <f aca="true" t="shared" si="138" ref="R66:R67">SUM(P66:Q66)</f>
        <v>46</v>
      </c>
      <c r="S66" s="45">
        <v>20</v>
      </c>
      <c r="T66" s="44">
        <v>25</v>
      </c>
      <c r="U66" s="16">
        <f aca="true" t="shared" si="139" ref="U66:U67">SUM(S66:T66)</f>
        <v>45</v>
      </c>
      <c r="V66" s="45">
        <v>17</v>
      </c>
      <c r="W66" s="44">
        <v>28</v>
      </c>
      <c r="X66" s="44"/>
      <c r="Y66" s="16">
        <f t="shared" si="117"/>
        <v>45</v>
      </c>
      <c r="Z66" s="45">
        <v>14</v>
      </c>
      <c r="AA66" s="44">
        <v>26</v>
      </c>
      <c r="AB66" s="16">
        <f aca="true" t="shared" si="140" ref="AB66:AB67">SUM(Z66:AA66)</f>
        <v>40</v>
      </c>
      <c r="AE66" s="45">
        <f t="shared" si="118"/>
        <v>93.33333333333333</v>
      </c>
      <c r="AF66" s="44">
        <f t="shared" si="119"/>
        <v>136.8421052631579</v>
      </c>
      <c r="AG66" s="16">
        <f t="shared" si="120"/>
        <v>117.64705882352942</v>
      </c>
    </row>
    <row r="67" spans="1:33" ht="15">
      <c r="A67" s="152"/>
      <c r="B67" s="119"/>
      <c r="C67" s="14" t="s">
        <v>50</v>
      </c>
      <c r="D67" s="45">
        <v>98</v>
      </c>
      <c r="E67" s="44">
        <v>181</v>
      </c>
      <c r="F67" s="16">
        <f t="shared" si="134"/>
        <v>279</v>
      </c>
      <c r="G67" s="45">
        <v>99</v>
      </c>
      <c r="H67" s="44">
        <v>155</v>
      </c>
      <c r="I67" s="16">
        <f t="shared" si="135"/>
        <v>254</v>
      </c>
      <c r="J67" s="45">
        <v>90</v>
      </c>
      <c r="K67" s="44">
        <v>160</v>
      </c>
      <c r="L67" s="16">
        <f t="shared" si="136"/>
        <v>250</v>
      </c>
      <c r="M67" s="45">
        <v>74</v>
      </c>
      <c r="N67" s="44">
        <v>141</v>
      </c>
      <c r="O67" s="16">
        <f t="shared" si="137"/>
        <v>215</v>
      </c>
      <c r="P67" s="45">
        <v>76</v>
      </c>
      <c r="Q67" s="44">
        <v>153</v>
      </c>
      <c r="R67" s="16">
        <f t="shared" si="138"/>
        <v>229</v>
      </c>
      <c r="S67" s="45">
        <v>68</v>
      </c>
      <c r="T67" s="44">
        <v>182</v>
      </c>
      <c r="U67" s="16">
        <f t="shared" si="139"/>
        <v>250</v>
      </c>
      <c r="V67" s="45">
        <v>72</v>
      </c>
      <c r="W67" s="44">
        <v>176</v>
      </c>
      <c r="X67" s="44"/>
      <c r="Y67" s="16">
        <f t="shared" si="117"/>
        <v>248</v>
      </c>
      <c r="Z67" s="45">
        <v>81</v>
      </c>
      <c r="AA67" s="44">
        <v>164</v>
      </c>
      <c r="AB67" s="16">
        <f t="shared" si="140"/>
        <v>245</v>
      </c>
      <c r="AE67" s="45">
        <f t="shared" si="118"/>
        <v>82.6530612244898</v>
      </c>
      <c r="AF67" s="44">
        <f t="shared" si="119"/>
        <v>90.60773480662984</v>
      </c>
      <c r="AG67" s="16">
        <f t="shared" si="120"/>
        <v>87.81362007168458</v>
      </c>
    </row>
    <row r="68" spans="1:33" ht="15.75" thickBot="1">
      <c r="A68" s="152"/>
      <c r="B68" s="120"/>
      <c r="C68" s="42" t="s">
        <v>5</v>
      </c>
      <c r="D68" s="26">
        <f aca="true" t="shared" si="141" ref="D68:F68">SUM(D66:D67)</f>
        <v>113</v>
      </c>
      <c r="E68" s="24">
        <f t="shared" si="141"/>
        <v>200</v>
      </c>
      <c r="F68" s="25">
        <f t="shared" si="141"/>
        <v>313</v>
      </c>
      <c r="G68" s="26">
        <f aca="true" t="shared" si="142" ref="G68:I68">SUM(G66:G67)</f>
        <v>115</v>
      </c>
      <c r="H68" s="24">
        <f t="shared" si="142"/>
        <v>178</v>
      </c>
      <c r="I68" s="25">
        <f t="shared" si="142"/>
        <v>293</v>
      </c>
      <c r="J68" s="26">
        <f aca="true" t="shared" si="143" ref="J68:L68">SUM(J66:J67)</f>
        <v>105</v>
      </c>
      <c r="K68" s="24">
        <f t="shared" si="143"/>
        <v>184</v>
      </c>
      <c r="L68" s="25">
        <f t="shared" si="143"/>
        <v>289</v>
      </c>
      <c r="M68" s="26">
        <f aca="true" t="shared" si="144" ref="M68:O68">SUM(M66:M67)</f>
        <v>91</v>
      </c>
      <c r="N68" s="24">
        <f t="shared" si="144"/>
        <v>170</v>
      </c>
      <c r="O68" s="25">
        <f t="shared" si="144"/>
        <v>261</v>
      </c>
      <c r="P68" s="26">
        <f aca="true" t="shared" si="145" ref="P68:U68">SUM(P66:P67)</f>
        <v>95</v>
      </c>
      <c r="Q68" s="24">
        <f t="shared" si="145"/>
        <v>180</v>
      </c>
      <c r="R68" s="25">
        <f t="shared" si="145"/>
        <v>275</v>
      </c>
      <c r="S68" s="26">
        <f t="shared" si="145"/>
        <v>88</v>
      </c>
      <c r="T68" s="24">
        <f t="shared" si="145"/>
        <v>207</v>
      </c>
      <c r="U68" s="25">
        <f t="shared" si="145"/>
        <v>295</v>
      </c>
      <c r="V68" s="20">
        <f>SUM(V66:V67)</f>
        <v>89</v>
      </c>
      <c r="W68" s="18">
        <f aca="true" t="shared" si="146" ref="W68:X68">SUM(W66:W67)</f>
        <v>204</v>
      </c>
      <c r="X68" s="18">
        <f t="shared" si="146"/>
        <v>0</v>
      </c>
      <c r="Y68" s="19">
        <f t="shared" si="117"/>
        <v>293</v>
      </c>
      <c r="Z68" s="26">
        <f aca="true" t="shared" si="147" ref="Z68:AB68">SUM(Z66:Z67)</f>
        <v>95</v>
      </c>
      <c r="AA68" s="24">
        <f t="shared" si="147"/>
        <v>190</v>
      </c>
      <c r="AB68" s="25">
        <f t="shared" si="147"/>
        <v>285</v>
      </c>
      <c r="AE68" s="26">
        <f t="shared" si="118"/>
        <v>84.070796460177</v>
      </c>
      <c r="AF68" s="24">
        <f t="shared" si="119"/>
        <v>95</v>
      </c>
      <c r="AG68" s="25">
        <f t="shared" si="120"/>
        <v>91.05431309904152</v>
      </c>
    </row>
    <row r="69" spans="1:33" ht="15" customHeight="1">
      <c r="A69" s="152"/>
      <c r="B69" s="118" t="s">
        <v>47</v>
      </c>
      <c r="C69" s="13" t="s">
        <v>28</v>
      </c>
      <c r="D69" s="23">
        <v>4601</v>
      </c>
      <c r="E69" s="21">
        <v>2383</v>
      </c>
      <c r="F69" s="22">
        <f>SUM(D69:E69)</f>
        <v>6984</v>
      </c>
      <c r="G69" s="23">
        <v>4841</v>
      </c>
      <c r="H69" s="21">
        <v>2527</v>
      </c>
      <c r="I69" s="22">
        <f>SUM(G69:H69)</f>
        <v>7368</v>
      </c>
      <c r="J69" s="23">
        <v>4985</v>
      </c>
      <c r="K69" s="21">
        <v>2590</v>
      </c>
      <c r="L69" s="22">
        <f>SUM(J69:K69)</f>
        <v>7575</v>
      </c>
      <c r="M69" s="23">
        <v>5060</v>
      </c>
      <c r="N69" s="21">
        <v>2703</v>
      </c>
      <c r="O69" s="22">
        <f>SUM(M69:N69)</f>
        <v>7763</v>
      </c>
      <c r="P69" s="23">
        <v>5368</v>
      </c>
      <c r="Q69" s="21">
        <v>2966</v>
      </c>
      <c r="R69" s="22">
        <f>SUM(P69:Q69)</f>
        <v>8334</v>
      </c>
      <c r="S69" s="23">
        <v>5672</v>
      </c>
      <c r="T69" s="21">
        <v>3145</v>
      </c>
      <c r="U69" s="22">
        <f>SUM(S69:T69)</f>
        <v>8817</v>
      </c>
      <c r="V69" s="45">
        <v>6418</v>
      </c>
      <c r="W69" s="44">
        <v>3393</v>
      </c>
      <c r="X69" s="44"/>
      <c r="Y69" s="16">
        <f t="shared" si="117"/>
        <v>9811</v>
      </c>
      <c r="Z69" s="23">
        <v>6829</v>
      </c>
      <c r="AA69" s="21">
        <v>3603</v>
      </c>
      <c r="AB69" s="22">
        <f>SUM(Z69:AA69)</f>
        <v>10432</v>
      </c>
      <c r="AE69" s="23">
        <f t="shared" si="118"/>
        <v>148.42425559660944</v>
      </c>
      <c r="AF69" s="21">
        <f t="shared" si="119"/>
        <v>151.1959714645405</v>
      </c>
      <c r="AG69" s="22">
        <f t="shared" si="120"/>
        <v>149.3699885452463</v>
      </c>
    </row>
    <row r="70" spans="1:33" ht="15">
      <c r="A70" s="152"/>
      <c r="B70" s="119"/>
      <c r="C70" s="10" t="s">
        <v>58</v>
      </c>
      <c r="D70" s="17">
        <v>1488</v>
      </c>
      <c r="E70" s="15">
        <v>1010</v>
      </c>
      <c r="F70" s="16">
        <f aca="true" t="shared" si="148" ref="F70:F72">SUM(D70:E70)</f>
        <v>2498</v>
      </c>
      <c r="G70" s="17">
        <v>1513</v>
      </c>
      <c r="H70" s="15">
        <v>1040</v>
      </c>
      <c r="I70" s="16">
        <f aca="true" t="shared" si="149" ref="I70:I72">SUM(G70:H70)</f>
        <v>2553</v>
      </c>
      <c r="J70" s="17">
        <v>1561</v>
      </c>
      <c r="K70" s="15">
        <v>1090</v>
      </c>
      <c r="L70" s="16">
        <f aca="true" t="shared" si="150" ref="L70:L72">SUM(J70:K70)</f>
        <v>2651</v>
      </c>
      <c r="M70" s="17">
        <v>1641</v>
      </c>
      <c r="N70" s="15">
        <v>1213</v>
      </c>
      <c r="O70" s="16">
        <f aca="true" t="shared" si="151" ref="O70:O72">SUM(M70:N70)</f>
        <v>2854</v>
      </c>
      <c r="P70" s="17">
        <v>1701</v>
      </c>
      <c r="Q70" s="15">
        <v>1331</v>
      </c>
      <c r="R70" s="16">
        <f aca="true" t="shared" si="152" ref="R70:R72">SUM(P70:Q70)</f>
        <v>3032</v>
      </c>
      <c r="S70" s="17">
        <v>1835</v>
      </c>
      <c r="T70" s="15">
        <v>1489</v>
      </c>
      <c r="U70" s="16">
        <f aca="true" t="shared" si="153" ref="U70:U72">SUM(S70:T70)</f>
        <v>3324</v>
      </c>
      <c r="V70" s="45">
        <v>1871</v>
      </c>
      <c r="W70" s="44">
        <v>1622</v>
      </c>
      <c r="X70" s="44"/>
      <c r="Y70" s="16">
        <f t="shared" si="117"/>
        <v>3493</v>
      </c>
      <c r="Z70" s="17">
        <v>1944</v>
      </c>
      <c r="AA70" s="15">
        <v>1599</v>
      </c>
      <c r="AB70" s="16">
        <f aca="true" t="shared" si="154" ref="AB70:AB72">SUM(Z70:AA70)</f>
        <v>3543</v>
      </c>
      <c r="AE70" s="17">
        <f t="shared" si="118"/>
        <v>130.64516129032256</v>
      </c>
      <c r="AF70" s="15">
        <f t="shared" si="119"/>
        <v>158.31683168316832</v>
      </c>
      <c r="AG70" s="16">
        <f t="shared" si="120"/>
        <v>141.83346677341873</v>
      </c>
    </row>
    <row r="71" spans="1:33" ht="15">
      <c r="A71" s="152"/>
      <c r="B71" s="119"/>
      <c r="C71" s="14" t="s">
        <v>59</v>
      </c>
      <c r="D71" s="17">
        <v>4200</v>
      </c>
      <c r="E71" s="15">
        <v>1000</v>
      </c>
      <c r="F71" s="16">
        <f t="shared" si="148"/>
        <v>5200</v>
      </c>
      <c r="G71" s="17">
        <v>4347</v>
      </c>
      <c r="H71" s="15">
        <v>1092</v>
      </c>
      <c r="I71" s="16">
        <f t="shared" si="149"/>
        <v>5439</v>
      </c>
      <c r="J71" s="17">
        <v>4466</v>
      </c>
      <c r="K71" s="15">
        <v>1177</v>
      </c>
      <c r="L71" s="16">
        <f t="shared" si="150"/>
        <v>5643</v>
      </c>
      <c r="M71" s="17">
        <v>4685</v>
      </c>
      <c r="N71" s="15">
        <v>1230</v>
      </c>
      <c r="O71" s="16">
        <f t="shared" si="151"/>
        <v>5915</v>
      </c>
      <c r="P71" s="17">
        <v>4767</v>
      </c>
      <c r="Q71" s="15">
        <v>1302</v>
      </c>
      <c r="R71" s="16">
        <f t="shared" si="152"/>
        <v>6069</v>
      </c>
      <c r="S71" s="17">
        <v>4875</v>
      </c>
      <c r="T71" s="15">
        <v>1359</v>
      </c>
      <c r="U71" s="16">
        <f t="shared" si="153"/>
        <v>6234</v>
      </c>
      <c r="V71" s="45">
        <v>5266</v>
      </c>
      <c r="W71" s="44">
        <v>1664</v>
      </c>
      <c r="X71" s="44"/>
      <c r="Y71" s="16">
        <f t="shared" si="117"/>
        <v>6930</v>
      </c>
      <c r="Z71" s="17">
        <v>5307</v>
      </c>
      <c r="AA71" s="15">
        <v>1678</v>
      </c>
      <c r="AB71" s="16">
        <f t="shared" si="154"/>
        <v>6985</v>
      </c>
      <c r="AE71" s="17">
        <f t="shared" si="118"/>
        <v>126.35714285714286</v>
      </c>
      <c r="AF71" s="15">
        <f t="shared" si="119"/>
        <v>167.79999999999998</v>
      </c>
      <c r="AG71" s="16">
        <f t="shared" si="120"/>
        <v>134.32692307692307</v>
      </c>
    </row>
    <row r="72" spans="1:33" ht="15">
      <c r="A72" s="152"/>
      <c r="B72" s="121"/>
      <c r="C72" s="38" t="s">
        <v>42</v>
      </c>
      <c r="D72" s="17">
        <v>2061</v>
      </c>
      <c r="E72" s="15">
        <v>1936</v>
      </c>
      <c r="F72" s="16">
        <f t="shared" si="148"/>
        <v>3997</v>
      </c>
      <c r="G72" s="17">
        <v>2063</v>
      </c>
      <c r="H72" s="15">
        <v>1898</v>
      </c>
      <c r="I72" s="16">
        <f t="shared" si="149"/>
        <v>3961</v>
      </c>
      <c r="J72" s="17">
        <v>2009</v>
      </c>
      <c r="K72" s="15">
        <v>1866</v>
      </c>
      <c r="L72" s="16">
        <f t="shared" si="150"/>
        <v>3875</v>
      </c>
      <c r="M72" s="17">
        <v>1907</v>
      </c>
      <c r="N72" s="15">
        <v>1879</v>
      </c>
      <c r="O72" s="16">
        <f t="shared" si="151"/>
        <v>3786</v>
      </c>
      <c r="P72" s="17">
        <v>1831</v>
      </c>
      <c r="Q72" s="15">
        <v>1936</v>
      </c>
      <c r="R72" s="16">
        <f t="shared" si="152"/>
        <v>3767</v>
      </c>
      <c r="S72" s="17">
        <v>1886</v>
      </c>
      <c r="T72" s="15">
        <v>2025</v>
      </c>
      <c r="U72" s="16">
        <f t="shared" si="153"/>
        <v>3911</v>
      </c>
      <c r="V72" s="45">
        <v>1942</v>
      </c>
      <c r="W72" s="44">
        <v>2119</v>
      </c>
      <c r="X72" s="44"/>
      <c r="Y72" s="16">
        <f t="shared" si="117"/>
        <v>4061</v>
      </c>
      <c r="Z72" s="17">
        <v>2127</v>
      </c>
      <c r="AA72" s="15">
        <v>2433</v>
      </c>
      <c r="AB72" s="16">
        <f t="shared" si="154"/>
        <v>4560</v>
      </c>
      <c r="AE72" s="17">
        <f t="shared" si="118"/>
        <v>103.20232896652111</v>
      </c>
      <c r="AF72" s="15">
        <f t="shared" si="119"/>
        <v>125.67148760330578</v>
      </c>
      <c r="AG72" s="16">
        <f t="shared" si="120"/>
        <v>114.08556417312985</v>
      </c>
    </row>
    <row r="73" spans="1:33" ht="15.75" thickBot="1">
      <c r="A73" s="152"/>
      <c r="B73" s="120"/>
      <c r="C73" s="11" t="s">
        <v>5</v>
      </c>
      <c r="D73" s="20">
        <f aca="true" t="shared" si="155" ref="D73:F73">SUM(D69:D72)</f>
        <v>12350</v>
      </c>
      <c r="E73" s="18">
        <f t="shared" si="155"/>
        <v>6329</v>
      </c>
      <c r="F73" s="19">
        <f t="shared" si="155"/>
        <v>18679</v>
      </c>
      <c r="G73" s="20">
        <f aca="true" t="shared" si="156" ref="G73:I73">SUM(G69:G72)</f>
        <v>12764</v>
      </c>
      <c r="H73" s="18">
        <f t="shared" si="156"/>
        <v>6557</v>
      </c>
      <c r="I73" s="19">
        <f t="shared" si="156"/>
        <v>19321</v>
      </c>
      <c r="J73" s="20">
        <f aca="true" t="shared" si="157" ref="J73:L73">SUM(J69:J72)</f>
        <v>13021</v>
      </c>
      <c r="K73" s="18">
        <f t="shared" si="157"/>
        <v>6723</v>
      </c>
      <c r="L73" s="19">
        <f t="shared" si="157"/>
        <v>19744</v>
      </c>
      <c r="M73" s="20">
        <f aca="true" t="shared" si="158" ref="M73:O73">SUM(M69:M72)</f>
        <v>13293</v>
      </c>
      <c r="N73" s="18">
        <f t="shared" si="158"/>
        <v>7025</v>
      </c>
      <c r="O73" s="19">
        <f t="shared" si="158"/>
        <v>20318</v>
      </c>
      <c r="P73" s="20">
        <f aca="true" t="shared" si="159" ref="P73:U73">SUM(P69:P72)</f>
        <v>13667</v>
      </c>
      <c r="Q73" s="18">
        <f t="shared" si="159"/>
        <v>7535</v>
      </c>
      <c r="R73" s="19">
        <f t="shared" si="159"/>
        <v>21202</v>
      </c>
      <c r="S73" s="20">
        <f t="shared" si="159"/>
        <v>14268</v>
      </c>
      <c r="T73" s="18">
        <f t="shared" si="159"/>
        <v>8018</v>
      </c>
      <c r="U73" s="19">
        <f t="shared" si="159"/>
        <v>22286</v>
      </c>
      <c r="V73" s="26">
        <f>SUM(V69:V72)</f>
        <v>15497</v>
      </c>
      <c r="W73" s="24">
        <f aca="true" t="shared" si="160" ref="W73:X73">SUM(W69:W72)</f>
        <v>8798</v>
      </c>
      <c r="X73" s="24">
        <f t="shared" si="160"/>
        <v>0</v>
      </c>
      <c r="Y73" s="25">
        <f t="shared" si="117"/>
        <v>24295</v>
      </c>
      <c r="Z73" s="20">
        <f aca="true" t="shared" si="161" ref="Z73:AB73">SUM(Z69:Z72)</f>
        <v>16207</v>
      </c>
      <c r="AA73" s="18">
        <f t="shared" si="161"/>
        <v>9313</v>
      </c>
      <c r="AB73" s="19">
        <f t="shared" si="161"/>
        <v>25520</v>
      </c>
      <c r="AE73" s="20">
        <f t="shared" si="118"/>
        <v>131.23076923076923</v>
      </c>
      <c r="AF73" s="18">
        <f t="shared" si="119"/>
        <v>147.14804866487597</v>
      </c>
      <c r="AG73" s="19">
        <f t="shared" si="120"/>
        <v>136.62401627496118</v>
      </c>
    </row>
    <row r="74" spans="1:33" ht="15">
      <c r="A74" s="152"/>
      <c r="B74" s="119" t="s">
        <v>29</v>
      </c>
      <c r="C74" s="14" t="s">
        <v>30</v>
      </c>
      <c r="D74" s="17">
        <v>4948</v>
      </c>
      <c r="E74" s="15">
        <v>7615</v>
      </c>
      <c r="F74" s="16">
        <f aca="true" t="shared" si="162" ref="F74:F79">SUM(D74:E74)</f>
        <v>12563</v>
      </c>
      <c r="G74" s="17">
        <v>4768</v>
      </c>
      <c r="H74" s="15">
        <v>7339</v>
      </c>
      <c r="I74" s="16">
        <f aca="true" t="shared" si="163" ref="I74:I79">SUM(G74:H74)</f>
        <v>12107</v>
      </c>
      <c r="J74" s="17">
        <v>4744</v>
      </c>
      <c r="K74" s="15">
        <v>7492</v>
      </c>
      <c r="L74" s="16">
        <f aca="true" t="shared" si="164" ref="L74:L79">SUM(J74:K74)</f>
        <v>12236</v>
      </c>
      <c r="M74" s="17">
        <v>4350</v>
      </c>
      <c r="N74" s="15">
        <v>6567</v>
      </c>
      <c r="O74" s="16">
        <f aca="true" t="shared" si="165" ref="O74:O79">SUM(M74:N74)</f>
        <v>10917</v>
      </c>
      <c r="P74" s="17">
        <v>4260</v>
      </c>
      <c r="Q74" s="15">
        <v>6563</v>
      </c>
      <c r="R74" s="16">
        <f aca="true" t="shared" si="166" ref="R74:R79">SUM(P74:Q74)</f>
        <v>10823</v>
      </c>
      <c r="S74" s="17">
        <v>4260</v>
      </c>
      <c r="T74" s="15">
        <v>6627</v>
      </c>
      <c r="U74" s="16">
        <f aca="true" t="shared" si="167" ref="U74:U79">SUM(S74:T74)</f>
        <v>10887</v>
      </c>
      <c r="V74" s="111">
        <v>4330</v>
      </c>
      <c r="W74" s="112">
        <v>6768</v>
      </c>
      <c r="X74" s="112"/>
      <c r="Y74" s="22">
        <f t="shared" si="117"/>
        <v>11098</v>
      </c>
      <c r="Z74" s="17">
        <v>4375</v>
      </c>
      <c r="AA74" s="15">
        <v>6785</v>
      </c>
      <c r="AB74" s="16">
        <f aca="true" t="shared" si="168" ref="AB74:AB79">SUM(Z74:AA74)</f>
        <v>11160</v>
      </c>
      <c r="AE74" s="17">
        <f t="shared" si="118"/>
        <v>88.41956345998383</v>
      </c>
      <c r="AF74" s="15">
        <f t="shared" si="119"/>
        <v>89.1004596191727</v>
      </c>
      <c r="AG74" s="16">
        <f t="shared" si="120"/>
        <v>88.83228528217782</v>
      </c>
    </row>
    <row r="75" spans="1:33" ht="15">
      <c r="A75" s="152"/>
      <c r="B75" s="119"/>
      <c r="C75" s="14" t="s">
        <v>32</v>
      </c>
      <c r="D75" s="17">
        <v>735</v>
      </c>
      <c r="E75" s="15">
        <v>2140</v>
      </c>
      <c r="F75" s="16">
        <f t="shared" si="162"/>
        <v>2875</v>
      </c>
      <c r="G75" s="17">
        <v>765</v>
      </c>
      <c r="H75" s="15">
        <v>2218</v>
      </c>
      <c r="I75" s="16">
        <f t="shared" si="163"/>
        <v>2983</v>
      </c>
      <c r="J75" s="17">
        <v>728</v>
      </c>
      <c r="K75" s="15">
        <v>2183</v>
      </c>
      <c r="L75" s="16">
        <f t="shared" si="164"/>
        <v>2911</v>
      </c>
      <c r="M75" s="17">
        <v>686</v>
      </c>
      <c r="N75" s="15">
        <v>2121</v>
      </c>
      <c r="O75" s="16">
        <f t="shared" si="165"/>
        <v>2807</v>
      </c>
      <c r="P75" s="17">
        <v>680</v>
      </c>
      <c r="Q75" s="15">
        <v>2109</v>
      </c>
      <c r="R75" s="16">
        <f t="shared" si="166"/>
        <v>2789</v>
      </c>
      <c r="S75" s="17">
        <v>671</v>
      </c>
      <c r="T75" s="15">
        <v>2066</v>
      </c>
      <c r="U75" s="16">
        <f t="shared" si="167"/>
        <v>2737</v>
      </c>
      <c r="V75" s="45">
        <v>637</v>
      </c>
      <c r="W75" s="44">
        <v>2115</v>
      </c>
      <c r="X75" s="44"/>
      <c r="Y75" s="16">
        <f t="shared" si="117"/>
        <v>2752</v>
      </c>
      <c r="Z75" s="17">
        <v>648</v>
      </c>
      <c r="AA75" s="15">
        <v>2205</v>
      </c>
      <c r="AB75" s="16">
        <f t="shared" si="168"/>
        <v>2853</v>
      </c>
      <c r="AE75" s="17">
        <f t="shared" si="118"/>
        <v>88.16326530612245</v>
      </c>
      <c r="AF75" s="15">
        <f t="shared" si="119"/>
        <v>103.03738317757009</v>
      </c>
      <c r="AG75" s="16">
        <f t="shared" si="120"/>
        <v>99.23478260869565</v>
      </c>
    </row>
    <row r="76" spans="1:33" ht="15">
      <c r="A76" s="152"/>
      <c r="B76" s="119"/>
      <c r="C76" s="14" t="s">
        <v>33</v>
      </c>
      <c r="D76" s="17">
        <v>752</v>
      </c>
      <c r="E76" s="15">
        <v>1071</v>
      </c>
      <c r="F76" s="16">
        <f t="shared" si="162"/>
        <v>1823</v>
      </c>
      <c r="G76" s="17">
        <v>642</v>
      </c>
      <c r="H76" s="15">
        <v>903</v>
      </c>
      <c r="I76" s="16">
        <f t="shared" si="163"/>
        <v>1545</v>
      </c>
      <c r="J76" s="17">
        <v>545</v>
      </c>
      <c r="K76" s="15">
        <v>863</v>
      </c>
      <c r="L76" s="16">
        <f t="shared" si="164"/>
        <v>1408</v>
      </c>
      <c r="M76" s="17">
        <v>415</v>
      </c>
      <c r="N76" s="15">
        <v>648</v>
      </c>
      <c r="O76" s="16">
        <f t="shared" si="165"/>
        <v>1063</v>
      </c>
      <c r="P76" s="17">
        <v>386</v>
      </c>
      <c r="Q76" s="15">
        <v>600</v>
      </c>
      <c r="R76" s="16">
        <f t="shared" si="166"/>
        <v>986</v>
      </c>
      <c r="S76" s="17">
        <v>358</v>
      </c>
      <c r="T76" s="15">
        <v>557</v>
      </c>
      <c r="U76" s="16">
        <f t="shared" si="167"/>
        <v>915</v>
      </c>
      <c r="V76" s="45">
        <v>353</v>
      </c>
      <c r="W76" s="44">
        <v>502</v>
      </c>
      <c r="X76" s="44"/>
      <c r="Y76" s="16">
        <f t="shared" si="117"/>
        <v>855</v>
      </c>
      <c r="Z76" s="17">
        <v>316</v>
      </c>
      <c r="AA76" s="15">
        <v>457</v>
      </c>
      <c r="AB76" s="16">
        <f t="shared" si="168"/>
        <v>773</v>
      </c>
      <c r="AE76" s="17">
        <f t="shared" si="118"/>
        <v>42.02127659574468</v>
      </c>
      <c r="AF76" s="15">
        <f t="shared" si="119"/>
        <v>42.6704014939309</v>
      </c>
      <c r="AG76" s="16">
        <f t="shared" si="120"/>
        <v>42.4026330224904</v>
      </c>
    </row>
    <row r="77" spans="1:33" ht="15">
      <c r="A77" s="152"/>
      <c r="B77" s="119"/>
      <c r="C77" s="14" t="s">
        <v>34</v>
      </c>
      <c r="D77" s="17">
        <v>1110</v>
      </c>
      <c r="E77" s="15">
        <v>2284</v>
      </c>
      <c r="F77" s="16">
        <f t="shared" si="162"/>
        <v>3394</v>
      </c>
      <c r="G77" s="17">
        <v>1273</v>
      </c>
      <c r="H77" s="15">
        <v>2619</v>
      </c>
      <c r="I77" s="16">
        <f t="shared" si="163"/>
        <v>3892</v>
      </c>
      <c r="J77" s="17">
        <v>1303</v>
      </c>
      <c r="K77" s="15">
        <v>2822</v>
      </c>
      <c r="L77" s="16">
        <f t="shared" si="164"/>
        <v>4125</v>
      </c>
      <c r="M77" s="17">
        <v>1618</v>
      </c>
      <c r="N77" s="15">
        <v>3853</v>
      </c>
      <c r="O77" s="16">
        <f t="shared" si="165"/>
        <v>5471</v>
      </c>
      <c r="P77" s="17">
        <v>1519</v>
      </c>
      <c r="Q77" s="15">
        <v>3805</v>
      </c>
      <c r="R77" s="16">
        <f t="shared" si="166"/>
        <v>5324</v>
      </c>
      <c r="S77" s="17">
        <v>1565</v>
      </c>
      <c r="T77" s="15">
        <v>4068</v>
      </c>
      <c r="U77" s="16">
        <f t="shared" si="167"/>
        <v>5633</v>
      </c>
      <c r="V77" s="45">
        <v>1759</v>
      </c>
      <c r="W77" s="44">
        <v>4697</v>
      </c>
      <c r="X77" s="44"/>
      <c r="Y77" s="16">
        <f t="shared" si="117"/>
        <v>6456</v>
      </c>
      <c r="Z77" s="17">
        <v>2024</v>
      </c>
      <c r="AA77" s="15">
        <v>5260</v>
      </c>
      <c r="AB77" s="16">
        <f t="shared" si="168"/>
        <v>7284</v>
      </c>
      <c r="AE77" s="17">
        <f t="shared" si="118"/>
        <v>182.34234234234233</v>
      </c>
      <c r="AF77" s="15">
        <f t="shared" si="119"/>
        <v>230.29772329246936</v>
      </c>
      <c r="AG77" s="16">
        <f t="shared" si="120"/>
        <v>214.61402474955804</v>
      </c>
    </row>
    <row r="78" spans="1:33" ht="15">
      <c r="A78" s="152"/>
      <c r="B78" s="119"/>
      <c r="C78" s="14" t="s">
        <v>31</v>
      </c>
      <c r="D78" s="17">
        <v>360</v>
      </c>
      <c r="E78" s="15">
        <v>863</v>
      </c>
      <c r="F78" s="16">
        <f t="shared" si="162"/>
        <v>1223</v>
      </c>
      <c r="G78" s="17">
        <v>382</v>
      </c>
      <c r="H78" s="15">
        <v>949</v>
      </c>
      <c r="I78" s="16">
        <f t="shared" si="163"/>
        <v>1331</v>
      </c>
      <c r="J78" s="17">
        <v>421</v>
      </c>
      <c r="K78" s="15">
        <v>999</v>
      </c>
      <c r="L78" s="16">
        <f t="shared" si="164"/>
        <v>1420</v>
      </c>
      <c r="M78" s="17">
        <v>444</v>
      </c>
      <c r="N78" s="15">
        <v>1074</v>
      </c>
      <c r="O78" s="16">
        <f t="shared" si="165"/>
        <v>1518</v>
      </c>
      <c r="P78" s="17">
        <v>477</v>
      </c>
      <c r="Q78" s="15">
        <v>1158</v>
      </c>
      <c r="R78" s="16">
        <f t="shared" si="166"/>
        <v>1635</v>
      </c>
      <c r="S78" s="17">
        <v>489</v>
      </c>
      <c r="T78" s="15">
        <v>1246</v>
      </c>
      <c r="U78" s="16">
        <f t="shared" si="167"/>
        <v>1735</v>
      </c>
      <c r="V78" s="45">
        <v>492</v>
      </c>
      <c r="W78" s="44">
        <v>1271</v>
      </c>
      <c r="X78" s="44"/>
      <c r="Y78" s="16">
        <f t="shared" si="117"/>
        <v>1763</v>
      </c>
      <c r="Z78" s="17">
        <v>526</v>
      </c>
      <c r="AA78" s="15">
        <v>1341</v>
      </c>
      <c r="AB78" s="16">
        <f t="shared" si="168"/>
        <v>1867</v>
      </c>
      <c r="AE78" s="17">
        <f t="shared" si="118"/>
        <v>146.11111111111111</v>
      </c>
      <c r="AF78" s="15">
        <f t="shared" si="119"/>
        <v>155.38818076477406</v>
      </c>
      <c r="AG78" s="16">
        <f t="shared" si="120"/>
        <v>152.6573998364677</v>
      </c>
    </row>
    <row r="79" spans="1:33" ht="15">
      <c r="A79" s="152"/>
      <c r="B79" s="119"/>
      <c r="C79" s="14" t="s">
        <v>35</v>
      </c>
      <c r="D79" s="17">
        <v>1883</v>
      </c>
      <c r="E79" s="15">
        <v>1424</v>
      </c>
      <c r="F79" s="16">
        <f t="shared" si="162"/>
        <v>3307</v>
      </c>
      <c r="G79" s="17">
        <v>2009</v>
      </c>
      <c r="H79" s="15">
        <v>1602</v>
      </c>
      <c r="I79" s="16">
        <f t="shared" si="163"/>
        <v>3611</v>
      </c>
      <c r="J79" s="17">
        <v>2118</v>
      </c>
      <c r="K79" s="15">
        <v>1708</v>
      </c>
      <c r="L79" s="16">
        <f t="shared" si="164"/>
        <v>3826</v>
      </c>
      <c r="M79" s="17">
        <v>2269</v>
      </c>
      <c r="N79" s="15">
        <v>1917</v>
      </c>
      <c r="O79" s="16">
        <f t="shared" si="165"/>
        <v>4186</v>
      </c>
      <c r="P79" s="17">
        <v>2274</v>
      </c>
      <c r="Q79" s="15">
        <v>2024</v>
      </c>
      <c r="R79" s="16">
        <f t="shared" si="166"/>
        <v>4298</v>
      </c>
      <c r="S79" s="17">
        <v>2399</v>
      </c>
      <c r="T79" s="15">
        <v>2094</v>
      </c>
      <c r="U79" s="16">
        <f t="shared" si="167"/>
        <v>4493</v>
      </c>
      <c r="V79" s="45">
        <v>2677</v>
      </c>
      <c r="W79" s="44">
        <v>2265</v>
      </c>
      <c r="X79" s="44"/>
      <c r="Y79" s="16">
        <f t="shared" si="117"/>
        <v>4942</v>
      </c>
      <c r="Z79" s="17">
        <v>2774</v>
      </c>
      <c r="AA79" s="15">
        <v>2323</v>
      </c>
      <c r="AB79" s="16">
        <f t="shared" si="168"/>
        <v>5097</v>
      </c>
      <c r="AE79" s="17">
        <f t="shared" si="118"/>
        <v>147.31810939989379</v>
      </c>
      <c r="AF79" s="15">
        <f t="shared" si="119"/>
        <v>163.13202247191012</v>
      </c>
      <c r="AG79" s="16">
        <f t="shared" si="120"/>
        <v>154.12760810402176</v>
      </c>
    </row>
    <row r="80" spans="1:33" ht="15.75" thickBot="1">
      <c r="A80" s="152"/>
      <c r="B80" s="120"/>
      <c r="C80" s="11" t="s">
        <v>5</v>
      </c>
      <c r="D80" s="20">
        <f aca="true" t="shared" si="169" ref="D80:F80">SUM(D74:D79)</f>
        <v>9788</v>
      </c>
      <c r="E80" s="18">
        <f t="shared" si="169"/>
        <v>15397</v>
      </c>
      <c r="F80" s="19">
        <f t="shared" si="169"/>
        <v>25185</v>
      </c>
      <c r="G80" s="20">
        <f aca="true" t="shared" si="170" ref="G80:I80">SUM(G74:G79)</f>
        <v>9839</v>
      </c>
      <c r="H80" s="18">
        <f t="shared" si="170"/>
        <v>15630</v>
      </c>
      <c r="I80" s="19">
        <f t="shared" si="170"/>
        <v>25469</v>
      </c>
      <c r="J80" s="20">
        <f aca="true" t="shared" si="171" ref="J80:L80">SUM(J74:J79)</f>
        <v>9859</v>
      </c>
      <c r="K80" s="18">
        <f t="shared" si="171"/>
        <v>16067</v>
      </c>
      <c r="L80" s="19">
        <f t="shared" si="171"/>
        <v>25926</v>
      </c>
      <c r="M80" s="20">
        <f aca="true" t="shared" si="172" ref="M80:O80">SUM(M74:M79)</f>
        <v>9782</v>
      </c>
      <c r="N80" s="18">
        <f t="shared" si="172"/>
        <v>16180</v>
      </c>
      <c r="O80" s="19">
        <f t="shared" si="172"/>
        <v>25962</v>
      </c>
      <c r="P80" s="20">
        <f aca="true" t="shared" si="173" ref="P80:U80">SUM(P74:P79)</f>
        <v>9596</v>
      </c>
      <c r="Q80" s="18">
        <f t="shared" si="173"/>
        <v>16259</v>
      </c>
      <c r="R80" s="19">
        <f t="shared" si="173"/>
        <v>25855</v>
      </c>
      <c r="S80" s="20">
        <f t="shared" si="173"/>
        <v>9742</v>
      </c>
      <c r="T80" s="18">
        <f t="shared" si="173"/>
        <v>16658</v>
      </c>
      <c r="U80" s="19">
        <f t="shared" si="173"/>
        <v>26400</v>
      </c>
      <c r="V80" s="20">
        <f>SUM(V74:V79)</f>
        <v>10248</v>
      </c>
      <c r="W80" s="18">
        <f aca="true" t="shared" si="174" ref="W80:X80">SUM(W74:W79)</f>
        <v>17618</v>
      </c>
      <c r="X80" s="18">
        <f t="shared" si="174"/>
        <v>0</v>
      </c>
      <c r="Y80" s="19">
        <f t="shared" si="117"/>
        <v>27866</v>
      </c>
      <c r="Z80" s="20">
        <f aca="true" t="shared" si="175" ref="Z80:AB80">SUM(Z74:Z79)</f>
        <v>10663</v>
      </c>
      <c r="AA80" s="18">
        <f t="shared" si="175"/>
        <v>18371</v>
      </c>
      <c r="AB80" s="19">
        <f t="shared" si="175"/>
        <v>29034</v>
      </c>
      <c r="AE80" s="20">
        <f t="shared" si="118"/>
        <v>108.93951777686964</v>
      </c>
      <c r="AF80" s="18">
        <f t="shared" si="119"/>
        <v>119.31545106189519</v>
      </c>
      <c r="AG80" s="19">
        <f t="shared" si="120"/>
        <v>115.2829064919595</v>
      </c>
    </row>
    <row r="81" spans="1:33" s="12" customFormat="1" ht="15.75" thickBot="1">
      <c r="A81" s="153"/>
      <c r="B81" s="122" t="s">
        <v>36</v>
      </c>
      <c r="C81" s="122"/>
      <c r="D81" s="102">
        <f aca="true" t="shared" si="176" ref="D81:I81">D80+D73+D65+D68</f>
        <v>41812</v>
      </c>
      <c r="E81" s="103">
        <f t="shared" si="176"/>
        <v>50075</v>
      </c>
      <c r="F81" s="104">
        <f t="shared" si="176"/>
        <v>91887</v>
      </c>
      <c r="G81" s="102">
        <f t="shared" si="176"/>
        <v>43105</v>
      </c>
      <c r="H81" s="103">
        <f t="shared" si="176"/>
        <v>52525</v>
      </c>
      <c r="I81" s="104">
        <f t="shared" si="176"/>
        <v>95630</v>
      </c>
      <c r="J81" s="102">
        <f aca="true" t="shared" si="177" ref="J81:L81">J80+J73+J65+J68</f>
        <v>43517</v>
      </c>
      <c r="K81" s="103">
        <f t="shared" si="177"/>
        <v>53892</v>
      </c>
      <c r="L81" s="104">
        <f t="shared" si="177"/>
        <v>97409</v>
      </c>
      <c r="M81" s="102">
        <f aca="true" t="shared" si="178" ref="M81:O81">M80+M73+M65+M68</f>
        <v>43928</v>
      </c>
      <c r="N81" s="103">
        <f t="shared" si="178"/>
        <v>55275</v>
      </c>
      <c r="O81" s="104">
        <f t="shared" si="178"/>
        <v>99203</v>
      </c>
      <c r="P81" s="102">
        <f aca="true" t="shared" si="179" ref="P81:Y81">P80+P73+P65+P68</f>
        <v>44485</v>
      </c>
      <c r="Q81" s="103">
        <f t="shared" si="179"/>
        <v>57359</v>
      </c>
      <c r="R81" s="104">
        <f t="shared" si="179"/>
        <v>101844</v>
      </c>
      <c r="S81" s="102">
        <f t="shared" si="179"/>
        <v>45613</v>
      </c>
      <c r="T81" s="103">
        <f t="shared" si="179"/>
        <v>59982</v>
      </c>
      <c r="U81" s="104">
        <f t="shared" si="179"/>
        <v>105595</v>
      </c>
      <c r="V81" s="102">
        <f>V80+V73+V65+V68</f>
        <v>48838</v>
      </c>
      <c r="W81" s="103">
        <f t="shared" si="179"/>
        <v>64641</v>
      </c>
      <c r="X81" s="103">
        <f t="shared" si="179"/>
        <v>0</v>
      </c>
      <c r="Y81" s="104">
        <f t="shared" si="179"/>
        <v>113479</v>
      </c>
      <c r="Z81" s="102">
        <f aca="true" t="shared" si="180" ref="Z81:AB81">Z80+Z73+Z65+Z68</f>
        <v>50768</v>
      </c>
      <c r="AA81" s="103">
        <f t="shared" si="180"/>
        <v>67678</v>
      </c>
      <c r="AB81" s="104">
        <f t="shared" si="180"/>
        <v>118446</v>
      </c>
      <c r="AE81" s="102">
        <f t="shared" si="118"/>
        <v>121.41968812781019</v>
      </c>
      <c r="AF81" s="103">
        <f t="shared" si="119"/>
        <v>135.1532700948577</v>
      </c>
      <c r="AG81" s="104">
        <f t="shared" si="120"/>
        <v>128.90397988834113</v>
      </c>
    </row>
    <row r="82" spans="1:27" ht="15">
      <c r="A82" t="s">
        <v>62</v>
      </c>
      <c r="E82" s="108">
        <f>E81/F81</f>
        <v>0.5449628347862048</v>
      </c>
      <c r="F82" s="108"/>
      <c r="G82" s="108"/>
      <c r="H82" s="108">
        <f>H81/I81</f>
        <v>0.5492523266757293</v>
      </c>
      <c r="I82" s="108"/>
      <c r="J82" s="108"/>
      <c r="K82" s="108">
        <f>K81/L81</f>
        <v>0.5532548327156628</v>
      </c>
      <c r="L82" s="108"/>
      <c r="M82" s="108"/>
      <c r="N82" s="108">
        <f>N81/O81</f>
        <v>0.5571908107617713</v>
      </c>
      <c r="O82" s="108"/>
      <c r="Q82" s="108">
        <f>Q81/R81</f>
        <v>0.5632045088566827</v>
      </c>
      <c r="T82" s="108">
        <f>T81/U81</f>
        <v>0.5680382593872816</v>
      </c>
      <c r="W82" s="108">
        <f>W81/Y81</f>
        <v>0.5696296231020718</v>
      </c>
      <c r="AA82" s="108">
        <f>AA81/AB81</f>
        <v>0.5713827398139236</v>
      </c>
    </row>
    <row r="84" spans="1:6" ht="18.75">
      <c r="A84" s="2" t="s">
        <v>44</v>
      </c>
      <c r="D84" s="27"/>
      <c r="E84" s="27"/>
      <c r="F84" s="27"/>
    </row>
    <row r="85" spans="1:6" ht="15">
      <c r="A85" s="3"/>
      <c r="D85" s="27"/>
      <c r="E85" s="27"/>
      <c r="F85" s="27"/>
    </row>
    <row r="86" spans="4:6" ht="15">
      <c r="D86" s="27"/>
      <c r="E86" s="27"/>
      <c r="F86" s="27"/>
    </row>
    <row r="87" spans="4:33" ht="15.75" thickBot="1">
      <c r="D87" s="116" t="s">
        <v>15</v>
      </c>
      <c r="E87" s="116"/>
      <c r="F87" s="117"/>
      <c r="G87" s="116" t="s">
        <v>45</v>
      </c>
      <c r="H87" s="116"/>
      <c r="I87" s="117"/>
      <c r="J87" s="116" t="s">
        <v>51</v>
      </c>
      <c r="K87" s="116"/>
      <c r="L87" s="117"/>
      <c r="M87" s="116" t="s">
        <v>54</v>
      </c>
      <c r="N87" s="116"/>
      <c r="O87" s="117"/>
      <c r="P87" s="116" t="s">
        <v>60</v>
      </c>
      <c r="Q87" s="116"/>
      <c r="R87" s="117"/>
      <c r="S87" s="116" t="s">
        <v>63</v>
      </c>
      <c r="T87" s="116"/>
      <c r="U87" s="117"/>
      <c r="V87" s="113" t="s">
        <v>64</v>
      </c>
      <c r="W87" s="114"/>
      <c r="X87" s="114"/>
      <c r="Y87" s="115"/>
      <c r="Z87" s="116" t="s">
        <v>66</v>
      </c>
      <c r="AA87" s="116"/>
      <c r="AB87" s="117"/>
      <c r="AE87" s="113" t="s">
        <v>67</v>
      </c>
      <c r="AF87" s="114"/>
      <c r="AG87" s="115"/>
    </row>
    <row r="88" spans="1:33" ht="15.75" thickBot="1">
      <c r="A88" s="4"/>
      <c r="B88" s="5"/>
      <c r="C88" s="9"/>
      <c r="D88" s="35" t="s">
        <v>12</v>
      </c>
      <c r="E88" s="35" t="s">
        <v>13</v>
      </c>
      <c r="F88" s="36" t="s">
        <v>14</v>
      </c>
      <c r="G88" s="35" t="s">
        <v>12</v>
      </c>
      <c r="H88" s="35" t="s">
        <v>13</v>
      </c>
      <c r="I88" s="36" t="s">
        <v>14</v>
      </c>
      <c r="J88" s="35" t="s">
        <v>12</v>
      </c>
      <c r="K88" s="35" t="s">
        <v>13</v>
      </c>
      <c r="L88" s="36" t="s">
        <v>14</v>
      </c>
      <c r="M88" s="35" t="s">
        <v>12</v>
      </c>
      <c r="N88" s="35" t="s">
        <v>13</v>
      </c>
      <c r="O88" s="36" t="s">
        <v>14</v>
      </c>
      <c r="P88" s="35" t="s">
        <v>12</v>
      </c>
      <c r="Q88" s="35" t="s">
        <v>13</v>
      </c>
      <c r="R88" s="36" t="s">
        <v>14</v>
      </c>
      <c r="S88" s="35" t="s">
        <v>12</v>
      </c>
      <c r="T88" s="35" t="s">
        <v>13</v>
      </c>
      <c r="U88" s="36" t="s">
        <v>14</v>
      </c>
      <c r="V88" s="8" t="s">
        <v>12</v>
      </c>
      <c r="W88" s="6" t="s">
        <v>13</v>
      </c>
      <c r="X88" s="6" t="s">
        <v>65</v>
      </c>
      <c r="Y88" s="7" t="s">
        <v>14</v>
      </c>
      <c r="Z88" s="35" t="s">
        <v>12</v>
      </c>
      <c r="AA88" s="35" t="s">
        <v>13</v>
      </c>
      <c r="AB88" s="36" t="s">
        <v>14</v>
      </c>
      <c r="AE88" s="8" t="s">
        <v>12</v>
      </c>
      <c r="AF88" s="6" t="s">
        <v>13</v>
      </c>
      <c r="AG88" s="7" t="s">
        <v>14</v>
      </c>
    </row>
    <row r="89" spans="1:33" ht="16.5" thickBot="1">
      <c r="A89" s="126" t="s">
        <v>43</v>
      </c>
      <c r="B89" s="127"/>
      <c r="C89" s="128"/>
      <c r="D89" s="34">
        <f aca="true" t="shared" si="181" ref="D89:L89">D81+D47</f>
        <v>80755</v>
      </c>
      <c r="E89" s="34">
        <f t="shared" si="181"/>
        <v>106435</v>
      </c>
      <c r="F89" s="37">
        <f t="shared" si="181"/>
        <v>187190</v>
      </c>
      <c r="G89" s="34">
        <f t="shared" si="181"/>
        <v>82978</v>
      </c>
      <c r="H89" s="34">
        <f t="shared" si="181"/>
        <v>108726</v>
      </c>
      <c r="I89" s="37">
        <f t="shared" si="181"/>
        <v>191704</v>
      </c>
      <c r="J89" s="34">
        <f t="shared" si="181"/>
        <v>84007</v>
      </c>
      <c r="K89" s="34">
        <f t="shared" si="181"/>
        <v>110008</v>
      </c>
      <c r="L89" s="37">
        <f t="shared" si="181"/>
        <v>194015</v>
      </c>
      <c r="M89" s="34">
        <f aca="true" t="shared" si="182" ref="M89:N89">M81+M47</f>
        <v>85795</v>
      </c>
      <c r="N89" s="34">
        <f t="shared" si="182"/>
        <v>112293</v>
      </c>
      <c r="O89" s="37">
        <f>O81+O47</f>
        <v>198088</v>
      </c>
      <c r="P89" s="34">
        <f aca="true" t="shared" si="183" ref="P89:Q89">P81+P47</f>
        <v>86352</v>
      </c>
      <c r="Q89" s="34">
        <f t="shared" si="183"/>
        <v>114589</v>
      </c>
      <c r="R89" s="37">
        <f>R81+R47</f>
        <v>200941</v>
      </c>
      <c r="S89" s="34">
        <f aca="true" t="shared" si="184" ref="S89:T89">S81+S47</f>
        <v>87800</v>
      </c>
      <c r="T89" s="34">
        <f t="shared" si="184"/>
        <v>117775</v>
      </c>
      <c r="U89" s="37">
        <f>U81+U47</f>
        <v>205575</v>
      </c>
      <c r="V89" s="109">
        <f>V81+V47</f>
        <v>92658</v>
      </c>
      <c r="W89" s="34">
        <f aca="true" t="shared" si="185" ref="W89:X89">W81+W47</f>
        <v>123586</v>
      </c>
      <c r="X89" s="34">
        <f t="shared" si="185"/>
        <v>2</v>
      </c>
      <c r="Y89" s="110">
        <f>SUM(V89:X89)</f>
        <v>216246</v>
      </c>
      <c r="Z89" s="34">
        <f aca="true" t="shared" si="186" ref="Z89:AA89">Z81+Z47</f>
        <v>96079</v>
      </c>
      <c r="AA89" s="34">
        <f t="shared" si="186"/>
        <v>128200</v>
      </c>
      <c r="AB89" s="37">
        <f>AB81+AB47</f>
        <v>224279</v>
      </c>
      <c r="AE89" s="102">
        <f aca="true" t="shared" si="187" ref="AE89">Z89/D89*100</f>
        <v>118.9759148040369</v>
      </c>
      <c r="AF89" s="103">
        <f aca="true" t="shared" si="188" ref="AF89">AA89/E89*100</f>
        <v>120.44910038990932</v>
      </c>
      <c r="AG89" s="104">
        <f aca="true" t="shared" si="189" ref="AG89">AB89/F89*100</f>
        <v>119.81355841658208</v>
      </c>
    </row>
    <row r="92" ht="18.75">
      <c r="A92" s="2" t="s">
        <v>37</v>
      </c>
    </row>
    <row r="93" ht="15">
      <c r="A93" s="3" t="s">
        <v>61</v>
      </c>
    </row>
    <row r="95" spans="4:28" ht="15.75" thickBot="1">
      <c r="D95" s="113" t="s">
        <v>15</v>
      </c>
      <c r="E95" s="114"/>
      <c r="F95" s="115"/>
      <c r="G95" s="113" t="s">
        <v>45</v>
      </c>
      <c r="H95" s="114"/>
      <c r="I95" s="115"/>
      <c r="J95" s="113" t="s">
        <v>51</v>
      </c>
      <c r="K95" s="114"/>
      <c r="L95" s="115"/>
      <c r="M95" s="113" t="s">
        <v>54</v>
      </c>
      <c r="N95" s="114"/>
      <c r="O95" s="115"/>
      <c r="P95" s="113" t="s">
        <v>60</v>
      </c>
      <c r="Q95" s="114"/>
      <c r="R95" s="115"/>
      <c r="S95" s="113" t="s">
        <v>63</v>
      </c>
      <c r="T95" s="114"/>
      <c r="U95" s="115"/>
      <c r="V95" s="113" t="s">
        <v>64</v>
      </c>
      <c r="W95" s="114"/>
      <c r="X95" s="114"/>
      <c r="Y95" s="115"/>
      <c r="Z95" s="113" t="s">
        <v>66</v>
      </c>
      <c r="AA95" s="114"/>
      <c r="AB95" s="115"/>
    </row>
    <row r="96" spans="1:28" ht="15.75" thickBot="1">
      <c r="A96" s="4"/>
      <c r="B96" s="5"/>
      <c r="C96" s="9"/>
      <c r="D96" s="8" t="s">
        <v>12</v>
      </c>
      <c r="E96" s="6" t="s">
        <v>13</v>
      </c>
      <c r="F96" s="7" t="s">
        <v>14</v>
      </c>
      <c r="G96" s="8" t="s">
        <v>12</v>
      </c>
      <c r="H96" s="6" t="s">
        <v>13</v>
      </c>
      <c r="I96" s="7" t="s">
        <v>14</v>
      </c>
      <c r="J96" s="8" t="s">
        <v>12</v>
      </c>
      <c r="K96" s="6" t="s">
        <v>13</v>
      </c>
      <c r="L96" s="7" t="s">
        <v>14</v>
      </c>
      <c r="M96" s="8" t="s">
        <v>12</v>
      </c>
      <c r="N96" s="6" t="s">
        <v>13</v>
      </c>
      <c r="O96" s="7" t="s">
        <v>14</v>
      </c>
      <c r="P96" s="8" t="s">
        <v>12</v>
      </c>
      <c r="Q96" s="6" t="s">
        <v>13</v>
      </c>
      <c r="R96" s="7" t="s">
        <v>14</v>
      </c>
      <c r="S96" s="8" t="s">
        <v>12</v>
      </c>
      <c r="T96" s="6" t="s">
        <v>13</v>
      </c>
      <c r="U96" s="7" t="s">
        <v>14</v>
      </c>
      <c r="V96" s="8" t="s">
        <v>12</v>
      </c>
      <c r="W96" s="6" t="s">
        <v>13</v>
      </c>
      <c r="X96" s="6" t="s">
        <v>65</v>
      </c>
      <c r="Y96" s="7" t="s">
        <v>14</v>
      </c>
      <c r="Z96" s="8" t="s">
        <v>12</v>
      </c>
      <c r="AA96" s="6" t="s">
        <v>13</v>
      </c>
      <c r="AB96" s="7" t="s">
        <v>14</v>
      </c>
    </row>
    <row r="97" spans="1:28" ht="15.75" thickBot="1">
      <c r="A97" s="129" t="s">
        <v>38</v>
      </c>
      <c r="B97" s="132" t="s">
        <v>1</v>
      </c>
      <c r="C97" s="132"/>
      <c r="D97" s="30">
        <v>17436</v>
      </c>
      <c r="E97" s="28">
        <v>17926</v>
      </c>
      <c r="F97" s="29">
        <f aca="true" t="shared" si="190" ref="F97:F98">SUM(D97:E97)</f>
        <v>35362</v>
      </c>
      <c r="G97" s="30">
        <v>17155</v>
      </c>
      <c r="H97" s="28">
        <v>17019</v>
      </c>
      <c r="I97" s="29">
        <f>SUM(G97:H97)</f>
        <v>34174</v>
      </c>
      <c r="J97" s="30">
        <v>16868</v>
      </c>
      <c r="K97" s="28">
        <v>16919</v>
      </c>
      <c r="L97" s="29">
        <f>SUM(J97:K97)</f>
        <v>33787</v>
      </c>
      <c r="M97" s="30">
        <v>15912</v>
      </c>
      <c r="N97" s="28">
        <v>15427</v>
      </c>
      <c r="O97" s="29">
        <f>SUM(M97:N97)</f>
        <v>31339</v>
      </c>
      <c r="P97" s="30">
        <v>15502.309218826269</v>
      </c>
      <c r="Q97" s="28">
        <v>15647.69078117373</v>
      </c>
      <c r="R97" s="29">
        <f>SUM(P97:Q97)</f>
        <v>31150</v>
      </c>
      <c r="S97" s="30">
        <v>15984</v>
      </c>
      <c r="T97" s="28">
        <v>16182</v>
      </c>
      <c r="U97" s="29">
        <f>SUM(S97:T97)</f>
        <v>32166</v>
      </c>
      <c r="V97" s="30">
        <v>14566</v>
      </c>
      <c r="W97" s="28">
        <v>15300</v>
      </c>
      <c r="X97" s="28"/>
      <c r="Y97" s="29">
        <f>SUM(V97:X97)</f>
        <v>29866</v>
      </c>
      <c r="Z97" s="30">
        <v>13801</v>
      </c>
      <c r="AA97" s="28">
        <v>14440</v>
      </c>
      <c r="AB97" s="29">
        <f>SUM(Z97:AA97)</f>
        <v>28241</v>
      </c>
    </row>
    <row r="98" spans="1:28" ht="15.75" thickBot="1">
      <c r="A98" s="130"/>
      <c r="B98" s="132" t="s">
        <v>4</v>
      </c>
      <c r="C98" s="132"/>
      <c r="D98" s="30">
        <v>409</v>
      </c>
      <c r="E98" s="28">
        <v>40</v>
      </c>
      <c r="F98" s="29">
        <f t="shared" si="190"/>
        <v>449</v>
      </c>
      <c r="G98" s="30">
        <v>310</v>
      </c>
      <c r="H98" s="28">
        <v>41</v>
      </c>
      <c r="I98" s="29">
        <f>SUM(G98:H98)</f>
        <v>351</v>
      </c>
      <c r="J98" s="30">
        <v>293</v>
      </c>
      <c r="K98" s="28">
        <v>37</v>
      </c>
      <c r="L98" s="29">
        <f>SUM(J98:K98)</f>
        <v>330</v>
      </c>
      <c r="M98" s="30">
        <v>323</v>
      </c>
      <c r="N98" s="28">
        <v>39</v>
      </c>
      <c r="O98" s="29">
        <f>SUM(M98:N98)</f>
        <v>362</v>
      </c>
      <c r="P98" s="30">
        <v>299.9966350003252</v>
      </c>
      <c r="Q98" s="28">
        <v>48.003364999674766</v>
      </c>
      <c r="R98" s="29">
        <f>SUM(P98:Q98)</f>
        <v>348</v>
      </c>
      <c r="S98" s="30">
        <v>241</v>
      </c>
      <c r="T98" s="28">
        <v>30</v>
      </c>
      <c r="U98" s="29">
        <f>SUM(S98:T98)</f>
        <v>271</v>
      </c>
      <c r="V98" s="30">
        <f>107+35+117</f>
        <v>259</v>
      </c>
      <c r="W98" s="28">
        <f>14+26</f>
        <v>40</v>
      </c>
      <c r="X98" s="28"/>
      <c r="Y98" s="29">
        <f aca="true" t="shared" si="191" ref="Y98:Y99">SUM(V98:X98)</f>
        <v>299</v>
      </c>
      <c r="Z98" s="30">
        <v>278</v>
      </c>
      <c r="AA98" s="28">
        <v>41</v>
      </c>
      <c r="AB98" s="29">
        <f>SUM(Z98:AA98)</f>
        <v>319</v>
      </c>
    </row>
    <row r="99" spans="1:28" ht="15.75" thickBot="1">
      <c r="A99" s="131"/>
      <c r="B99" s="133" t="s">
        <v>39</v>
      </c>
      <c r="C99" s="134"/>
      <c r="D99" s="105">
        <f aca="true" t="shared" si="192" ref="D99:F99">SUM(D97:D98)</f>
        <v>17845</v>
      </c>
      <c r="E99" s="106">
        <f t="shared" si="192"/>
        <v>17966</v>
      </c>
      <c r="F99" s="107">
        <f t="shared" si="192"/>
        <v>35811</v>
      </c>
      <c r="G99" s="105">
        <f aca="true" t="shared" si="193" ref="G99:I99">SUM(G97:G98)</f>
        <v>17465</v>
      </c>
      <c r="H99" s="106">
        <f t="shared" si="193"/>
        <v>17060</v>
      </c>
      <c r="I99" s="107">
        <f t="shared" si="193"/>
        <v>34525</v>
      </c>
      <c r="J99" s="105">
        <f aca="true" t="shared" si="194" ref="J99:L99">SUM(J97:J98)</f>
        <v>17161</v>
      </c>
      <c r="K99" s="106">
        <f t="shared" si="194"/>
        <v>16956</v>
      </c>
      <c r="L99" s="107">
        <f t="shared" si="194"/>
        <v>34117</v>
      </c>
      <c r="M99" s="105">
        <f aca="true" t="shared" si="195" ref="M99:O99">SUM(M97:M98)</f>
        <v>16235</v>
      </c>
      <c r="N99" s="106">
        <f t="shared" si="195"/>
        <v>15466</v>
      </c>
      <c r="O99" s="107">
        <f t="shared" si="195"/>
        <v>31701</v>
      </c>
      <c r="P99" s="105">
        <f aca="true" t="shared" si="196" ref="P99:R99">SUM(P97:P98)</f>
        <v>15802.305853826594</v>
      </c>
      <c r="Q99" s="106">
        <f t="shared" si="196"/>
        <v>15695.694146173404</v>
      </c>
      <c r="R99" s="107">
        <f t="shared" si="196"/>
        <v>31498</v>
      </c>
      <c r="S99" s="105">
        <f aca="true" t="shared" si="197" ref="S99:U99">SUM(S97:S98)</f>
        <v>16225</v>
      </c>
      <c r="T99" s="106">
        <f t="shared" si="197"/>
        <v>16212</v>
      </c>
      <c r="U99" s="107">
        <f t="shared" si="197"/>
        <v>32437</v>
      </c>
      <c r="V99" s="159">
        <f>SUM(V97:V98)</f>
        <v>14825</v>
      </c>
      <c r="W99" s="160">
        <f aca="true" t="shared" si="198" ref="W99:X99">SUM(W97:W98)</f>
        <v>15340</v>
      </c>
      <c r="X99" s="160">
        <f t="shared" si="198"/>
        <v>0</v>
      </c>
      <c r="Y99" s="161">
        <f t="shared" si="191"/>
        <v>30165</v>
      </c>
      <c r="Z99" s="105">
        <f aca="true" t="shared" si="199" ref="Z99:AB99">SUM(Z97:Z98)</f>
        <v>14079</v>
      </c>
      <c r="AA99" s="106">
        <f t="shared" si="199"/>
        <v>14481</v>
      </c>
      <c r="AB99" s="107">
        <f t="shared" si="199"/>
        <v>28560</v>
      </c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1:6" ht="18.75">
      <c r="A102" s="2" t="s">
        <v>40</v>
      </c>
      <c r="D102" s="27"/>
      <c r="E102" s="27"/>
      <c r="F102" s="27"/>
    </row>
    <row r="103" spans="1:6" ht="15">
      <c r="A103" s="3"/>
      <c r="D103" s="27"/>
      <c r="E103" s="27"/>
      <c r="F103" s="27"/>
    </row>
    <row r="104" spans="4:6" ht="15">
      <c r="D104" s="27"/>
      <c r="E104" s="27"/>
      <c r="F104" s="27"/>
    </row>
    <row r="105" spans="4:28" ht="15.75" thickBot="1">
      <c r="D105" s="116" t="s">
        <v>15</v>
      </c>
      <c r="E105" s="116"/>
      <c r="F105" s="117"/>
      <c r="G105" s="116" t="s">
        <v>45</v>
      </c>
      <c r="H105" s="116"/>
      <c r="I105" s="117"/>
      <c r="J105" s="116" t="s">
        <v>51</v>
      </c>
      <c r="K105" s="116"/>
      <c r="L105" s="117"/>
      <c r="M105" s="116" t="s">
        <v>54</v>
      </c>
      <c r="N105" s="116"/>
      <c r="O105" s="117"/>
      <c r="P105" s="116" t="s">
        <v>60</v>
      </c>
      <c r="Q105" s="116"/>
      <c r="R105" s="117"/>
      <c r="S105" s="116" t="s">
        <v>63</v>
      </c>
      <c r="T105" s="116"/>
      <c r="U105" s="117"/>
      <c r="V105" s="113" t="s">
        <v>64</v>
      </c>
      <c r="W105" s="114"/>
      <c r="X105" s="114"/>
      <c r="Y105" s="115"/>
      <c r="Z105" s="116" t="s">
        <v>66</v>
      </c>
      <c r="AA105" s="116"/>
      <c r="AB105" s="117"/>
    </row>
    <row r="106" spans="1:28" ht="15.75" thickBot="1">
      <c r="A106" s="4"/>
      <c r="B106" s="5"/>
      <c r="C106" s="9"/>
      <c r="D106" s="35" t="s">
        <v>12</v>
      </c>
      <c r="E106" s="35" t="s">
        <v>13</v>
      </c>
      <c r="F106" s="36" t="s">
        <v>14</v>
      </c>
      <c r="G106" s="35" t="s">
        <v>12</v>
      </c>
      <c r="H106" s="35" t="s">
        <v>13</v>
      </c>
      <c r="I106" s="36" t="s">
        <v>14</v>
      </c>
      <c r="J106" s="35" t="s">
        <v>12</v>
      </c>
      <c r="K106" s="35" t="s">
        <v>13</v>
      </c>
      <c r="L106" s="36" t="s">
        <v>14</v>
      </c>
      <c r="M106" s="35" t="s">
        <v>12</v>
      </c>
      <c r="N106" s="35" t="s">
        <v>13</v>
      </c>
      <c r="O106" s="36" t="s">
        <v>14</v>
      </c>
      <c r="P106" s="35" t="s">
        <v>12</v>
      </c>
      <c r="Q106" s="35" t="s">
        <v>13</v>
      </c>
      <c r="R106" s="36" t="s">
        <v>14</v>
      </c>
      <c r="S106" s="35" t="s">
        <v>12</v>
      </c>
      <c r="T106" s="35" t="s">
        <v>13</v>
      </c>
      <c r="U106" s="36" t="s">
        <v>14</v>
      </c>
      <c r="V106" s="8" t="s">
        <v>12</v>
      </c>
      <c r="W106" s="6" t="s">
        <v>13</v>
      </c>
      <c r="X106" s="6" t="s">
        <v>65</v>
      </c>
      <c r="Y106" s="7" t="s">
        <v>14</v>
      </c>
      <c r="Z106" s="35" t="s">
        <v>12</v>
      </c>
      <c r="AA106" s="35" t="s">
        <v>13</v>
      </c>
      <c r="AB106" s="36" t="s">
        <v>14</v>
      </c>
    </row>
    <row r="107" spans="1:28" ht="16.5" thickBot="1">
      <c r="A107" s="123" t="s">
        <v>41</v>
      </c>
      <c r="B107" s="124"/>
      <c r="C107" s="125"/>
      <c r="D107" s="34">
        <f>D99+D81+D47</f>
        <v>98600</v>
      </c>
      <c r="E107" s="34">
        <f>E99+E81+E47</f>
        <v>124401</v>
      </c>
      <c r="F107" s="37">
        <f>F99+F81+F47</f>
        <v>223001</v>
      </c>
      <c r="G107" s="34">
        <f>G99+G89</f>
        <v>100443</v>
      </c>
      <c r="H107" s="34">
        <f aca="true" t="shared" si="200" ref="H107:I107">H99+H89</f>
        <v>125786</v>
      </c>
      <c r="I107" s="37">
        <f t="shared" si="200"/>
        <v>226229</v>
      </c>
      <c r="J107" s="34">
        <f>J99+J89</f>
        <v>101168</v>
      </c>
      <c r="K107" s="34">
        <f aca="true" t="shared" si="201" ref="K107:L107">K99+K89</f>
        <v>126964</v>
      </c>
      <c r="L107" s="37">
        <f t="shared" si="201"/>
        <v>228132</v>
      </c>
      <c r="M107" s="34">
        <f>M99+M89</f>
        <v>102030</v>
      </c>
      <c r="N107" s="34">
        <f aca="true" t="shared" si="202" ref="N107:O107">N99+N89</f>
        <v>127759</v>
      </c>
      <c r="O107" s="37">
        <f t="shared" si="202"/>
        <v>229789</v>
      </c>
      <c r="P107" s="34">
        <f>P99+P89</f>
        <v>102154.30585382659</v>
      </c>
      <c r="Q107" s="34">
        <f aca="true" t="shared" si="203" ref="Q107:R107">Q99+Q89</f>
        <v>130284.69414617341</v>
      </c>
      <c r="R107" s="37">
        <f t="shared" si="203"/>
        <v>232439</v>
      </c>
      <c r="S107" s="34">
        <f>S99+S89</f>
        <v>104025</v>
      </c>
      <c r="T107" s="34">
        <f aca="true" t="shared" si="204" ref="T107:U107">T99+T89</f>
        <v>133987</v>
      </c>
      <c r="U107" s="37">
        <f t="shared" si="204"/>
        <v>238012</v>
      </c>
      <c r="V107" s="109">
        <f>V89+V99</f>
        <v>107483</v>
      </c>
      <c r="W107" s="34">
        <f aca="true" t="shared" si="205" ref="W107:Y107">W89+W99</f>
        <v>138926</v>
      </c>
      <c r="X107" s="34">
        <f t="shared" si="205"/>
        <v>2</v>
      </c>
      <c r="Y107" s="110">
        <f t="shared" si="205"/>
        <v>246411</v>
      </c>
      <c r="Z107" s="34">
        <f>Z99+Z89</f>
        <v>110158</v>
      </c>
      <c r="AA107" s="34">
        <f aca="true" t="shared" si="206" ref="AA107:AB107">AA99+AA89</f>
        <v>142681</v>
      </c>
      <c r="AB107" s="37">
        <f t="shared" si="206"/>
        <v>252839</v>
      </c>
    </row>
  </sheetData>
  <mergeCells count="68">
    <mergeCell ref="Z6:AB6"/>
    <mergeCell ref="Z53:AB53"/>
    <mergeCell ref="Z87:AB87"/>
    <mergeCell ref="Z95:AB95"/>
    <mergeCell ref="Z105:AB105"/>
    <mergeCell ref="S95:U95"/>
    <mergeCell ref="S105:U105"/>
    <mergeCell ref="P105:R105"/>
    <mergeCell ref="M105:O105"/>
    <mergeCell ref="A45:A47"/>
    <mergeCell ref="A55:A81"/>
    <mergeCell ref="B45:C45"/>
    <mergeCell ref="B46:C46"/>
    <mergeCell ref="B47:C47"/>
    <mergeCell ref="J105:L105"/>
    <mergeCell ref="D52:L52"/>
    <mergeCell ref="J53:L53"/>
    <mergeCell ref="J87:L87"/>
    <mergeCell ref="A32:A42"/>
    <mergeCell ref="B8:B20"/>
    <mergeCell ref="B21:B30"/>
    <mergeCell ref="B31:C31"/>
    <mergeCell ref="A8:A31"/>
    <mergeCell ref="B32:B35"/>
    <mergeCell ref="B36:B41"/>
    <mergeCell ref="B42:C42"/>
    <mergeCell ref="A107:C107"/>
    <mergeCell ref="D87:F87"/>
    <mergeCell ref="A89:C89"/>
    <mergeCell ref="D95:F95"/>
    <mergeCell ref="A97:A99"/>
    <mergeCell ref="B97:C97"/>
    <mergeCell ref="B98:C98"/>
    <mergeCell ref="B99:C99"/>
    <mergeCell ref="D105:F105"/>
    <mergeCell ref="D6:F6"/>
    <mergeCell ref="G105:I105"/>
    <mergeCell ref="B55:B65"/>
    <mergeCell ref="B69:B73"/>
    <mergeCell ref="D53:F53"/>
    <mergeCell ref="B66:B68"/>
    <mergeCell ref="B74:B80"/>
    <mergeCell ref="B81:C81"/>
    <mergeCell ref="G6:I6"/>
    <mergeCell ref="G53:I53"/>
    <mergeCell ref="G87:I87"/>
    <mergeCell ref="G95:I95"/>
    <mergeCell ref="S6:U6"/>
    <mergeCell ref="P6:R6"/>
    <mergeCell ref="M6:O6"/>
    <mergeCell ref="AE6:AG6"/>
    <mergeCell ref="J95:L95"/>
    <mergeCell ref="M95:O95"/>
    <mergeCell ref="M53:O53"/>
    <mergeCell ref="M87:O87"/>
    <mergeCell ref="P95:R95"/>
    <mergeCell ref="P53:R53"/>
    <mergeCell ref="AE53:AG53"/>
    <mergeCell ref="P87:R87"/>
    <mergeCell ref="S53:U53"/>
    <mergeCell ref="S87:U87"/>
    <mergeCell ref="J6:L6"/>
    <mergeCell ref="V6:Y6"/>
    <mergeCell ref="V53:Y53"/>
    <mergeCell ref="V87:Y87"/>
    <mergeCell ref="V95:Y95"/>
    <mergeCell ref="AE87:AG87"/>
    <mergeCell ref="V105:Y105"/>
  </mergeCells>
  <printOptions/>
  <pageMargins left="0.7" right="0.7" top="0.75" bottom="0.75" header="0.3" footer="0.3"/>
  <pageSetup horizontalDpi="600" verticalDpi="600" orientation="landscape" paperSize="9" scale="40" r:id="rId1"/>
  <rowBreaks count="2" manualBreakCount="2">
    <brk id="49" max="16383" man="1"/>
    <brk id="91" max="16383" man="1"/>
  </rowBreaks>
  <colBreaks count="1" manualBreakCount="1">
    <brk id="2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</dc:creator>
  <cp:keywords/>
  <dc:description/>
  <cp:lastModifiedBy>Nathalie JAUNIAUX</cp:lastModifiedBy>
  <cp:lastPrinted>2022-08-23T09:17:04Z</cp:lastPrinted>
  <dcterms:created xsi:type="dcterms:W3CDTF">2015-08-24T15:21:42Z</dcterms:created>
  <dcterms:modified xsi:type="dcterms:W3CDTF">2023-12-06T13:31:02Z</dcterms:modified>
  <cp:category/>
  <cp:version/>
  <cp:contentType/>
  <cp:contentStatus/>
</cp:coreProperties>
</file>